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25" windowWidth="18525" windowHeight="7815" firstSheet="5" activeTab="5"/>
  </bookViews>
  <sheets>
    <sheet name="budżet " sheetId="12" r:id="rId1"/>
    <sheet name="budżet po negocjacjach" sheetId="15" r:id="rId2"/>
    <sheet name="budżet po negocjacjach-CPV" sheetId="18" r:id="rId3"/>
    <sheet name="budżet po negocjacjach-CPV (2)" sheetId="20" r:id="rId4"/>
    <sheet name="GRUPY WYDATKÓW" sheetId="24" r:id="rId5"/>
    <sheet name="sprzet i pomoce dydaktyczne" sheetId="26" r:id="rId6"/>
  </sheets>
  <definedNames>
    <definedName name="_GoBack" localSheetId="5">'sprzet i pomoce dydaktyczne'!#REF!</definedName>
    <definedName name="_xlnm.Print_Area" localSheetId="0">'budżet '!$A$2:$S$60</definedName>
    <definedName name="_xlnm.Print_Area" localSheetId="1">'budżet po negocjacjach'!$B$2:$S$60</definedName>
    <definedName name="_xlnm.Print_Area" localSheetId="2">'budżet po negocjacjach-CPV'!$A$2:$S$78</definedName>
    <definedName name="_xlnm.Print_Area" localSheetId="3">'budżet po negocjacjach-CPV (2)'!$A$3:$G$80</definedName>
    <definedName name="_xlnm.Print_Area" localSheetId="4">'GRUPY WYDATKÓW'!$B$2:$H$88</definedName>
    <definedName name="_xlnm.Print_Area" localSheetId="5">'sprzet i pomoce dydaktyczne'!$C$2:$F$408</definedName>
  </definedNames>
  <calcPr calcId="124519"/>
</workbook>
</file>

<file path=xl/calcChain.xml><?xml version="1.0" encoding="utf-8"?>
<calcChain xmlns="http://schemas.openxmlformats.org/spreadsheetml/2006/main">
  <c r="C224" i="26"/>
  <c r="C21"/>
  <c r="C22" s="1"/>
  <c r="C23" s="1"/>
  <c r="C24" s="1"/>
  <c r="C25" s="1"/>
  <c r="C376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8"/>
  <c r="C9" s="1"/>
  <c r="C10" s="1"/>
  <c r="C11" s="1"/>
  <c r="C12" s="1"/>
  <c r="C13" s="1"/>
  <c r="C14" s="1"/>
  <c r="C15" s="1"/>
  <c r="C362"/>
  <c r="C363" s="1"/>
  <c r="C364" s="1"/>
  <c r="C365" s="1"/>
  <c r="C366" s="1"/>
  <c r="C367" s="1"/>
  <c r="C368" s="1"/>
  <c r="C369" s="1"/>
  <c r="C370" s="1"/>
  <c r="C371" s="1"/>
  <c r="C316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4" s="1"/>
  <c r="C345" s="1"/>
  <c r="C346" s="1"/>
  <c r="C347" s="1"/>
  <c r="C348" s="1"/>
  <c r="C349" s="1"/>
  <c r="C350" s="1"/>
  <c r="C351" s="1"/>
  <c r="C352" s="1"/>
  <c r="C353" s="1"/>
  <c r="C20"/>
  <c r="C32"/>
  <c r="C33" s="1"/>
  <c r="C34" s="1"/>
  <c r="C35" s="1"/>
  <c r="C36" s="1"/>
  <c r="C37" s="1"/>
  <c r="C38" s="1"/>
  <c r="C39" s="1"/>
  <c r="C256"/>
  <c r="C257" s="1"/>
  <c r="C258" s="1"/>
  <c r="C259" s="1"/>
  <c r="C260" s="1"/>
  <c r="C261" s="1"/>
  <c r="C262" s="1"/>
  <c r="C263" s="1"/>
  <c r="C264" s="1"/>
  <c r="C265" s="1"/>
  <c r="C234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193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126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03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67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56"/>
  <c r="C57" s="1"/>
  <c r="C58" s="1"/>
  <c r="C59" s="1"/>
  <c r="C60" s="1"/>
  <c r="C61" s="1"/>
  <c r="C62" s="1"/>
  <c r="C44"/>
  <c r="C45" s="1"/>
  <c r="C46" s="1"/>
  <c r="C47" s="1"/>
  <c r="C354" l="1"/>
  <c r="C355" s="1"/>
  <c r="C266"/>
  <c r="C267" s="1"/>
  <c r="C268" l="1"/>
  <c r="C269" s="1"/>
  <c r="C270" s="1"/>
  <c r="C271" s="1"/>
  <c r="C272" s="1"/>
  <c r="C273" s="1"/>
  <c r="C274" l="1"/>
  <c r="C275" s="1"/>
  <c r="C276" s="1"/>
  <c r="C277" s="1"/>
  <c r="C278" l="1"/>
  <c r="C279" s="1"/>
  <c r="C280" s="1"/>
  <c r="C281" s="1"/>
  <c r="C282" s="1"/>
  <c r="C283" s="1"/>
  <c r="C284" s="1"/>
  <c r="C285" s="1"/>
  <c r="C286" s="1"/>
  <c r="C287" s="1"/>
  <c r="C288" s="1"/>
  <c r="C289" l="1"/>
  <c r="C290" s="1"/>
  <c r="C294" l="1"/>
  <c r="C295" s="1"/>
  <c r="C296" s="1"/>
  <c r="C297" s="1"/>
  <c r="C298" s="1"/>
  <c r="C291"/>
  <c r="C292" s="1"/>
  <c r="C293" s="1"/>
  <c r="C52" i="24"/>
  <c r="C88"/>
  <c r="C17" s="1"/>
  <c r="C7"/>
  <c r="C8" s="1"/>
  <c r="S21" i="20"/>
  <c r="I53"/>
  <c r="J53" s="1"/>
  <c r="I20"/>
  <c r="J20" s="1"/>
  <c r="K45"/>
  <c r="M45" s="1"/>
  <c r="J39"/>
  <c r="M28"/>
  <c r="P80"/>
  <c r="M80"/>
  <c r="J80"/>
  <c r="O78"/>
  <c r="N78"/>
  <c r="M78"/>
  <c r="K78"/>
  <c r="O77"/>
  <c r="N77"/>
  <c r="K77"/>
  <c r="M77" s="1"/>
  <c r="J77"/>
  <c r="O76"/>
  <c r="P76" s="1"/>
  <c r="M76"/>
  <c r="J76"/>
  <c r="O74"/>
  <c r="N74"/>
  <c r="K74"/>
  <c r="M74" s="1"/>
  <c r="O75" s="1"/>
  <c r="P75" s="1"/>
  <c r="Q75" s="1"/>
  <c r="J74"/>
  <c r="P70"/>
  <c r="M70"/>
  <c r="I70"/>
  <c r="J70" s="1"/>
  <c r="P69"/>
  <c r="M69"/>
  <c r="J69"/>
  <c r="O68"/>
  <c r="P68" s="1"/>
  <c r="M68"/>
  <c r="J68"/>
  <c r="P66"/>
  <c r="M66"/>
  <c r="J66"/>
  <c r="P65"/>
  <c r="M65"/>
  <c r="J65"/>
  <c r="P63"/>
  <c r="M63"/>
  <c r="J63"/>
  <c r="U61"/>
  <c r="U73" s="1"/>
  <c r="U75" s="1"/>
  <c r="O61"/>
  <c r="P61" s="1"/>
  <c r="M61"/>
  <c r="P59"/>
  <c r="M59"/>
  <c r="Q57"/>
  <c r="P55"/>
  <c r="M55"/>
  <c r="P53"/>
  <c r="M53"/>
  <c r="A53"/>
  <c r="S51"/>
  <c r="P51"/>
  <c r="M51"/>
  <c r="J51"/>
  <c r="X49"/>
  <c r="P49"/>
  <c r="L49"/>
  <c r="M49" s="1"/>
  <c r="I49"/>
  <c r="J49" s="1"/>
  <c r="Q49" s="1"/>
  <c r="R49" s="1"/>
  <c r="P45"/>
  <c r="J45"/>
  <c r="P44"/>
  <c r="M44"/>
  <c r="J44"/>
  <c r="P40"/>
  <c r="M40"/>
  <c r="J40"/>
  <c r="J38"/>
  <c r="Q38" s="1"/>
  <c r="P37"/>
  <c r="M37"/>
  <c r="J37"/>
  <c r="Q37" s="1"/>
  <c r="P36"/>
  <c r="M36"/>
  <c r="J36"/>
  <c r="Q35"/>
  <c r="P35"/>
  <c r="M35"/>
  <c r="J35"/>
  <c r="P34"/>
  <c r="M34"/>
  <c r="J34"/>
  <c r="P33"/>
  <c r="M33"/>
  <c r="J33"/>
  <c r="P32"/>
  <c r="M32"/>
  <c r="J32"/>
  <c r="P28"/>
  <c r="J28"/>
  <c r="P27"/>
  <c r="M27"/>
  <c r="J27"/>
  <c r="P26"/>
  <c r="M26"/>
  <c r="J26"/>
  <c r="P24"/>
  <c r="M24"/>
  <c r="J24"/>
  <c r="Q24" s="1"/>
  <c r="A24"/>
  <c r="A26" s="1"/>
  <c r="P20"/>
  <c r="M20"/>
  <c r="P19"/>
  <c r="M19"/>
  <c r="J19"/>
  <c r="P16"/>
  <c r="M16"/>
  <c r="J16"/>
  <c r="P15"/>
  <c r="M15"/>
  <c r="J15"/>
  <c r="P13"/>
  <c r="M13"/>
  <c r="J13"/>
  <c r="Q12"/>
  <c r="P12"/>
  <c r="M12"/>
  <c r="J12"/>
  <c r="P11"/>
  <c r="M11"/>
  <c r="I11"/>
  <c r="J11" s="1"/>
  <c r="P10"/>
  <c r="M10"/>
  <c r="J10"/>
  <c r="I10"/>
  <c r="P9"/>
  <c r="M9"/>
  <c r="J9"/>
  <c r="P8"/>
  <c r="M8"/>
  <c r="I8"/>
  <c r="J8" s="1"/>
  <c r="P7"/>
  <c r="M7"/>
  <c r="J7"/>
  <c r="P6"/>
  <c r="M6"/>
  <c r="J6"/>
  <c r="A6"/>
  <c r="A7" s="1"/>
  <c r="P5"/>
  <c r="M5"/>
  <c r="J5"/>
  <c r="S40" i="18"/>
  <c r="S39"/>
  <c r="U73"/>
  <c r="U71"/>
  <c r="U59"/>
  <c r="R78"/>
  <c r="R53"/>
  <c r="R51"/>
  <c r="S69"/>
  <c r="S70" s="1"/>
  <c r="S71" s="1"/>
  <c r="R49"/>
  <c r="C299" i="26" l="1"/>
  <c r="C300" s="1"/>
  <c r="C301" s="1"/>
  <c r="C302" s="1"/>
  <c r="C303" s="1"/>
  <c r="C304" s="1"/>
  <c r="C305" s="1"/>
  <c r="C306" s="1"/>
  <c r="C307" s="1"/>
  <c r="C308" s="1"/>
  <c r="C309" s="1"/>
  <c r="Q59" i="20"/>
  <c r="P78"/>
  <c r="Q78" s="1"/>
  <c r="Q65"/>
  <c r="Q55"/>
  <c r="R55" s="1"/>
  <c r="Q33"/>
  <c r="Q51"/>
  <c r="R51" s="1"/>
  <c r="Q20"/>
  <c r="Q26"/>
  <c r="Q32"/>
  <c r="S41" s="1"/>
  <c r="S42" s="1"/>
  <c r="S43" s="1"/>
  <c r="Q13"/>
  <c r="Q40"/>
  <c r="Q6"/>
  <c r="Q36"/>
  <c r="Q76"/>
  <c r="Q8"/>
  <c r="Q16"/>
  <c r="O79"/>
  <c r="P79" s="1"/>
  <c r="Q79" s="1"/>
  <c r="Q61"/>
  <c r="Q34"/>
  <c r="Q68"/>
  <c r="P77"/>
  <c r="Q77" s="1"/>
  <c r="Q45"/>
  <c r="Q80"/>
  <c r="Q10"/>
  <c r="Q53"/>
  <c r="R53" s="1"/>
  <c r="Q63"/>
  <c r="Q70"/>
  <c r="Q5"/>
  <c r="Q7"/>
  <c r="Q19"/>
  <c r="P74"/>
  <c r="Q74" s="1"/>
  <c r="Q27"/>
  <c r="Q44"/>
  <c r="S46" s="1"/>
  <c r="S47" s="1"/>
  <c r="S48" s="1"/>
  <c r="Q11"/>
  <c r="Q15"/>
  <c r="Q9"/>
  <c r="Q66"/>
  <c r="Q69"/>
  <c r="Q28"/>
  <c r="L47" i="18"/>
  <c r="M47" s="1"/>
  <c r="I47"/>
  <c r="J47" s="1"/>
  <c r="Y5" i="15"/>
  <c r="S49" i="18"/>
  <c r="P61"/>
  <c r="M61"/>
  <c r="J61"/>
  <c r="P63"/>
  <c r="M63"/>
  <c r="J63"/>
  <c r="X47"/>
  <c r="P64"/>
  <c r="M64"/>
  <c r="J64"/>
  <c r="P68"/>
  <c r="M68"/>
  <c r="I68"/>
  <c r="J68" s="1"/>
  <c r="P67"/>
  <c r="M67"/>
  <c r="J67"/>
  <c r="O66"/>
  <c r="P66" s="1"/>
  <c r="M66"/>
  <c r="J66"/>
  <c r="O76"/>
  <c r="N76"/>
  <c r="K76"/>
  <c r="M76" s="1"/>
  <c r="O75"/>
  <c r="N75"/>
  <c r="K75"/>
  <c r="M75" s="1"/>
  <c r="J75"/>
  <c r="O74"/>
  <c r="P74" s="1"/>
  <c r="M74"/>
  <c r="J74"/>
  <c r="O59"/>
  <c r="P59" s="1"/>
  <c r="M59"/>
  <c r="P57"/>
  <c r="M57"/>
  <c r="Q55"/>
  <c r="P53"/>
  <c r="M53"/>
  <c r="O72"/>
  <c r="N72"/>
  <c r="K72"/>
  <c r="M72" s="1"/>
  <c r="J72"/>
  <c r="P36"/>
  <c r="M36"/>
  <c r="J36"/>
  <c r="P51"/>
  <c r="M51"/>
  <c r="J51"/>
  <c r="P35"/>
  <c r="M35"/>
  <c r="J35"/>
  <c r="P78"/>
  <c r="M78"/>
  <c r="J78"/>
  <c r="P49"/>
  <c r="M49"/>
  <c r="J49"/>
  <c r="P47"/>
  <c r="P19"/>
  <c r="M19"/>
  <c r="J19"/>
  <c r="P18"/>
  <c r="M18"/>
  <c r="J18"/>
  <c r="P13"/>
  <c r="M13"/>
  <c r="J13"/>
  <c r="P12"/>
  <c r="M12"/>
  <c r="J12"/>
  <c r="P43"/>
  <c r="M43"/>
  <c r="J43"/>
  <c r="P42"/>
  <c r="M42"/>
  <c r="J42"/>
  <c r="P16"/>
  <c r="M16"/>
  <c r="J16"/>
  <c r="P34"/>
  <c r="M34"/>
  <c r="J34"/>
  <c r="P33"/>
  <c r="M33"/>
  <c r="J33"/>
  <c r="P32"/>
  <c r="M32"/>
  <c r="J32"/>
  <c r="P27"/>
  <c r="M27"/>
  <c r="J27"/>
  <c r="J37"/>
  <c r="P31"/>
  <c r="M31"/>
  <c r="J31"/>
  <c r="P11"/>
  <c r="M11"/>
  <c r="I11"/>
  <c r="J11" s="1"/>
  <c r="P10"/>
  <c r="M10"/>
  <c r="I10"/>
  <c r="J10" s="1"/>
  <c r="P9"/>
  <c r="M9"/>
  <c r="J9"/>
  <c r="P8"/>
  <c r="M8"/>
  <c r="I8"/>
  <c r="J8" s="1"/>
  <c r="P26"/>
  <c r="M26"/>
  <c r="J26"/>
  <c r="P25"/>
  <c r="M25"/>
  <c r="J25"/>
  <c r="P23"/>
  <c r="M23"/>
  <c r="J23"/>
  <c r="P15"/>
  <c r="M15"/>
  <c r="J15"/>
  <c r="P38"/>
  <c r="M38"/>
  <c r="J38"/>
  <c r="P7"/>
  <c r="M7"/>
  <c r="J7"/>
  <c r="P6"/>
  <c r="M6"/>
  <c r="J6"/>
  <c r="A6"/>
  <c r="A7" s="1"/>
  <c r="A23" s="1"/>
  <c r="A25" s="1"/>
  <c r="A51" s="1"/>
  <c r="P5"/>
  <c r="M5"/>
  <c r="J5"/>
  <c r="S22" i="20" l="1"/>
  <c r="S23" s="1"/>
  <c r="R80"/>
  <c r="S71"/>
  <c r="S72" s="1"/>
  <c r="S73" s="1"/>
  <c r="S29"/>
  <c r="S30" s="1"/>
  <c r="S31" s="1"/>
  <c r="Q63" i="18"/>
  <c r="Q61"/>
  <c r="Q33"/>
  <c r="Q9"/>
  <c r="Q53"/>
  <c r="Q12"/>
  <c r="P72"/>
  <c r="Q72" s="1"/>
  <c r="Q15"/>
  <c r="Q32"/>
  <c r="Q49"/>
  <c r="Q6"/>
  <c r="P75"/>
  <c r="Q75" s="1"/>
  <c r="Q38"/>
  <c r="Q27"/>
  <c r="Q18"/>
  <c r="Q66"/>
  <c r="Q7"/>
  <c r="Q47"/>
  <c r="R47" s="1"/>
  <c r="Q5"/>
  <c r="Q16"/>
  <c r="P76"/>
  <c r="Q23"/>
  <c r="Q78"/>
  <c r="Q68"/>
  <c r="Q43"/>
  <c r="Q26"/>
  <c r="Q36"/>
  <c r="Q74"/>
  <c r="Q25"/>
  <c r="Q42"/>
  <c r="Q67"/>
  <c r="Q19"/>
  <c r="Q37"/>
  <c r="Q34"/>
  <c r="Q57"/>
  <c r="Q59"/>
  <c r="Q64"/>
  <c r="Q8"/>
  <c r="Q10"/>
  <c r="Q11"/>
  <c r="O73"/>
  <c r="P73" s="1"/>
  <c r="O77"/>
  <c r="P77" s="1"/>
  <c r="Q31"/>
  <c r="Q13"/>
  <c r="Q35"/>
  <c r="Q51"/>
  <c r="Y6" i="15"/>
  <c r="Z6" s="1"/>
  <c r="R60"/>
  <c r="W60" s="1"/>
  <c r="O60"/>
  <c r="V60" s="1"/>
  <c r="L60"/>
  <c r="U60" s="1"/>
  <c r="R59"/>
  <c r="W59" s="1"/>
  <c r="O59"/>
  <c r="V59" s="1"/>
  <c r="K59"/>
  <c r="L59" s="1"/>
  <c r="R58"/>
  <c r="W58" s="1"/>
  <c r="O58"/>
  <c r="V58" s="1"/>
  <c r="L58"/>
  <c r="S58" s="1"/>
  <c r="Q57"/>
  <c r="R57" s="1"/>
  <c r="O57"/>
  <c r="V57" s="1"/>
  <c r="L57"/>
  <c r="U57" s="1"/>
  <c r="O56"/>
  <c r="I56"/>
  <c r="H56"/>
  <c r="G56"/>
  <c r="F56"/>
  <c r="E56"/>
  <c r="D56"/>
  <c r="C56"/>
  <c r="V55"/>
  <c r="U55"/>
  <c r="U54"/>
  <c r="Q54"/>
  <c r="P54"/>
  <c r="R54" s="1"/>
  <c r="W54" s="1"/>
  <c r="M54"/>
  <c r="O54" s="1"/>
  <c r="Q53"/>
  <c r="P53"/>
  <c r="R53" s="1"/>
  <c r="O53"/>
  <c r="M53"/>
  <c r="L53"/>
  <c r="U53" s="1"/>
  <c r="I52"/>
  <c r="H52"/>
  <c r="G52"/>
  <c r="F52"/>
  <c r="E52"/>
  <c r="D52"/>
  <c r="C52"/>
  <c r="U51"/>
  <c r="R51"/>
  <c r="W51" s="1"/>
  <c r="Q51"/>
  <c r="O51"/>
  <c r="V51" s="1"/>
  <c r="L51"/>
  <c r="S51" s="1"/>
  <c r="U50"/>
  <c r="X50" s="1"/>
  <c r="R50"/>
  <c r="W50" s="1"/>
  <c r="Q50"/>
  <c r="O50"/>
  <c r="V50" s="1"/>
  <c r="U49"/>
  <c r="R49"/>
  <c r="W49" s="1"/>
  <c r="O49"/>
  <c r="V49" s="1"/>
  <c r="X49" s="1"/>
  <c r="W48"/>
  <c r="V48"/>
  <c r="X48" s="1"/>
  <c r="U48"/>
  <c r="S48"/>
  <c r="U47"/>
  <c r="R47"/>
  <c r="W47" s="1"/>
  <c r="O47"/>
  <c r="V47" s="1"/>
  <c r="V46"/>
  <c r="U46"/>
  <c r="Q45"/>
  <c r="P45"/>
  <c r="R45" s="1"/>
  <c r="W45" s="1"/>
  <c r="O45"/>
  <c r="Q46" s="1"/>
  <c r="R46" s="1"/>
  <c r="M45"/>
  <c r="L45"/>
  <c r="U45" s="1"/>
  <c r="R44"/>
  <c r="W44" s="1"/>
  <c r="O44"/>
  <c r="V44" s="1"/>
  <c r="L44"/>
  <c r="U44" s="1"/>
  <c r="R43"/>
  <c r="R42" s="1"/>
  <c r="O43"/>
  <c r="V43" s="1"/>
  <c r="L43"/>
  <c r="S43" s="1"/>
  <c r="O42"/>
  <c r="I42"/>
  <c r="H42"/>
  <c r="G42"/>
  <c r="F42"/>
  <c r="E42"/>
  <c r="D42"/>
  <c r="C42"/>
  <c r="R41"/>
  <c r="W41" s="1"/>
  <c r="O41"/>
  <c r="V41" s="1"/>
  <c r="L41"/>
  <c r="S41" s="1"/>
  <c r="R40"/>
  <c r="W40" s="1"/>
  <c r="O40"/>
  <c r="V40" s="1"/>
  <c r="L40"/>
  <c r="U40" s="1"/>
  <c r="X40" s="1"/>
  <c r="R39"/>
  <c r="W39" s="1"/>
  <c r="O39"/>
  <c r="V39" s="1"/>
  <c r="L39"/>
  <c r="U39" s="1"/>
  <c r="R38"/>
  <c r="R37" s="1"/>
  <c r="O38"/>
  <c r="V38" s="1"/>
  <c r="L38"/>
  <c r="S38" s="1"/>
  <c r="O37"/>
  <c r="I37"/>
  <c r="H37"/>
  <c r="G37"/>
  <c r="F37"/>
  <c r="E37"/>
  <c r="C37"/>
  <c r="R36"/>
  <c r="O36"/>
  <c r="L36"/>
  <c r="S36" s="1"/>
  <c r="R35"/>
  <c r="O35"/>
  <c r="S35" s="1"/>
  <c r="L35"/>
  <c r="U35" s="1"/>
  <c r="X35" s="1"/>
  <c r="R34"/>
  <c r="O34"/>
  <c r="L34"/>
  <c r="S34" s="1"/>
  <c r="R33"/>
  <c r="O33"/>
  <c r="S33" s="1"/>
  <c r="L33"/>
  <c r="U33" s="1"/>
  <c r="X33" s="1"/>
  <c r="R32"/>
  <c r="O32"/>
  <c r="L32"/>
  <c r="S32" s="1"/>
  <c r="E32" s="1"/>
  <c r="R31"/>
  <c r="O31"/>
  <c r="L31"/>
  <c r="S31" s="1"/>
  <c r="R30"/>
  <c r="O30"/>
  <c r="L30"/>
  <c r="U30" s="1"/>
  <c r="X30" s="1"/>
  <c r="R29"/>
  <c r="O29"/>
  <c r="L29"/>
  <c r="S29" s="1"/>
  <c r="R28"/>
  <c r="O28"/>
  <c r="S28" s="1"/>
  <c r="E28" s="1"/>
  <c r="L28"/>
  <c r="U28" s="1"/>
  <c r="X28" s="1"/>
  <c r="R27"/>
  <c r="O27"/>
  <c r="S27" s="1"/>
  <c r="E27" s="1"/>
  <c r="L27"/>
  <c r="U27" s="1"/>
  <c r="X27" s="1"/>
  <c r="R26"/>
  <c r="O26"/>
  <c r="S26" s="1"/>
  <c r="E26" s="1"/>
  <c r="L26"/>
  <c r="U26" s="1"/>
  <c r="X26" s="1"/>
  <c r="S25"/>
  <c r="L25"/>
  <c r="U25" s="1"/>
  <c r="X25" s="1"/>
  <c r="R24"/>
  <c r="O24"/>
  <c r="L24"/>
  <c r="S24" s="1"/>
  <c r="R23"/>
  <c r="O23"/>
  <c r="K23"/>
  <c r="L23" s="1"/>
  <c r="R22"/>
  <c r="O22"/>
  <c r="K22"/>
  <c r="L22" s="1"/>
  <c r="R21"/>
  <c r="O21"/>
  <c r="S21" s="1"/>
  <c r="L21"/>
  <c r="U21" s="1"/>
  <c r="X21" s="1"/>
  <c r="R20"/>
  <c r="O20"/>
  <c r="L20"/>
  <c r="S20" s="1"/>
  <c r="K20"/>
  <c r="R19"/>
  <c r="O19"/>
  <c r="L19"/>
  <c r="S19" s="1"/>
  <c r="R18"/>
  <c r="O18"/>
  <c r="L18"/>
  <c r="S18" s="1"/>
  <c r="R17"/>
  <c r="O17"/>
  <c r="S17" s="1"/>
  <c r="L17"/>
  <c r="U17" s="1"/>
  <c r="X17" s="1"/>
  <c r="E17"/>
  <c r="R16"/>
  <c r="O16"/>
  <c r="S16" s="1"/>
  <c r="C16" s="1"/>
  <c r="L16"/>
  <c r="U16" s="1"/>
  <c r="X16" s="1"/>
  <c r="R15"/>
  <c r="O15"/>
  <c r="S15" s="1"/>
  <c r="L15"/>
  <c r="U15" s="1"/>
  <c r="X15" s="1"/>
  <c r="R14"/>
  <c r="O14"/>
  <c r="L14"/>
  <c r="S14" s="1"/>
  <c r="R13"/>
  <c r="O13"/>
  <c r="S13" s="1"/>
  <c r="L13"/>
  <c r="U13" s="1"/>
  <c r="X13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8" s="1"/>
  <c r="A39" s="1"/>
  <c r="A40" s="1"/>
  <c r="A41" s="1"/>
  <c r="A43" s="1"/>
  <c r="A44" s="1"/>
  <c r="A45" s="1"/>
  <c r="A46" s="1"/>
  <c r="A47" s="1"/>
  <c r="A48" s="1"/>
  <c r="A49" s="1"/>
  <c r="A50" s="1"/>
  <c r="A51" s="1"/>
  <c r="A53" s="1"/>
  <c r="A54" s="1"/>
  <c r="A55" s="1"/>
  <c r="A57" s="1"/>
  <c r="A58" s="1"/>
  <c r="A59" s="1"/>
  <c r="A60" s="1"/>
  <c r="R12"/>
  <c r="R10" s="1"/>
  <c r="O12"/>
  <c r="L12"/>
  <c r="S12" s="1"/>
  <c r="A12"/>
  <c r="R11"/>
  <c r="O11"/>
  <c r="S11" s="1"/>
  <c r="L11"/>
  <c r="U11" s="1"/>
  <c r="W10"/>
  <c r="V10"/>
  <c r="O10"/>
  <c r="V10" i="12"/>
  <c r="W10"/>
  <c r="Q57"/>
  <c r="L57"/>
  <c r="L56" s="1"/>
  <c r="O57"/>
  <c r="O56" s="1"/>
  <c r="R57"/>
  <c r="R56" s="1"/>
  <c r="V55"/>
  <c r="U55"/>
  <c r="U54"/>
  <c r="U46"/>
  <c r="V46"/>
  <c r="U47"/>
  <c r="U48"/>
  <c r="V48"/>
  <c r="W48"/>
  <c r="U49"/>
  <c r="U50"/>
  <c r="S48"/>
  <c r="Q54"/>
  <c r="P54"/>
  <c r="M54"/>
  <c r="O54" s="1"/>
  <c r="Q53"/>
  <c r="P53"/>
  <c r="M53"/>
  <c r="O53" s="1"/>
  <c r="V53" s="1"/>
  <c r="Q45"/>
  <c r="P45"/>
  <c r="M45"/>
  <c r="O45" s="1"/>
  <c r="V45" s="1"/>
  <c r="R35"/>
  <c r="O35"/>
  <c r="K59"/>
  <c r="L59" s="1"/>
  <c r="L35"/>
  <c r="U35" s="1"/>
  <c r="X35" s="1"/>
  <c r="O14"/>
  <c r="L14"/>
  <c r="U14" s="1"/>
  <c r="X14" s="1"/>
  <c r="O15"/>
  <c r="L15"/>
  <c r="U15" s="1"/>
  <c r="X15" s="1"/>
  <c r="Q51"/>
  <c r="R51" s="1"/>
  <c r="W51" s="1"/>
  <c r="O51"/>
  <c r="V51" s="1"/>
  <c r="L51"/>
  <c r="U51" s="1"/>
  <c r="R59"/>
  <c r="W59" s="1"/>
  <c r="O59"/>
  <c r="V59" s="1"/>
  <c r="R54"/>
  <c r="W54" s="1"/>
  <c r="R53"/>
  <c r="W53" s="1"/>
  <c r="L53"/>
  <c r="U53" s="1"/>
  <c r="R44"/>
  <c r="W44" s="1"/>
  <c r="O44"/>
  <c r="V44" s="1"/>
  <c r="L44"/>
  <c r="U44" s="1"/>
  <c r="Q50"/>
  <c r="R50" s="1"/>
  <c r="W50" s="1"/>
  <c r="O50"/>
  <c r="V50" s="1"/>
  <c r="R49"/>
  <c r="W49" s="1"/>
  <c r="O49"/>
  <c r="V49" s="1"/>
  <c r="R47"/>
  <c r="W47" s="1"/>
  <c r="O47"/>
  <c r="V47" s="1"/>
  <c r="R45"/>
  <c r="W45" s="1"/>
  <c r="L45"/>
  <c r="U45" s="1"/>
  <c r="X45" s="1"/>
  <c r="R43"/>
  <c r="W43" s="1"/>
  <c r="O43"/>
  <c r="V43" s="1"/>
  <c r="V42" s="1"/>
  <c r="L43"/>
  <c r="R40"/>
  <c r="W40" s="1"/>
  <c r="O40"/>
  <c r="V40" s="1"/>
  <c r="L40"/>
  <c r="U40" s="1"/>
  <c r="L33"/>
  <c r="U33" s="1"/>
  <c r="X33" s="1"/>
  <c r="O33"/>
  <c r="R33"/>
  <c r="L34"/>
  <c r="U34" s="1"/>
  <c r="X34" s="1"/>
  <c r="O34"/>
  <c r="R34"/>
  <c r="O31"/>
  <c r="R31"/>
  <c r="O32"/>
  <c r="R32"/>
  <c r="L31"/>
  <c r="L32"/>
  <c r="U32" s="1"/>
  <c r="X32" s="1"/>
  <c r="O30"/>
  <c r="R30"/>
  <c r="L30"/>
  <c r="U30" s="1"/>
  <c r="X30" s="1"/>
  <c r="L25"/>
  <c r="S25" s="1"/>
  <c r="K20"/>
  <c r="L20" s="1"/>
  <c r="U20" s="1"/>
  <c r="X20" s="1"/>
  <c r="K23"/>
  <c r="K22"/>
  <c r="L22" s="1"/>
  <c r="U22" s="1"/>
  <c r="X22" s="1"/>
  <c r="R29"/>
  <c r="R36"/>
  <c r="O29"/>
  <c r="O36"/>
  <c r="L36"/>
  <c r="U36" s="1"/>
  <c r="X36" s="1"/>
  <c r="L29"/>
  <c r="O24"/>
  <c r="R24"/>
  <c r="O26"/>
  <c r="R26"/>
  <c r="O27"/>
  <c r="R27"/>
  <c r="O28"/>
  <c r="R28"/>
  <c r="L27"/>
  <c r="U27" s="1"/>
  <c r="X27" s="1"/>
  <c r="L26"/>
  <c r="L24"/>
  <c r="U24" s="1"/>
  <c r="X24" s="1"/>
  <c r="O38"/>
  <c r="V38" s="1"/>
  <c r="L58"/>
  <c r="U58" s="1"/>
  <c r="O58"/>
  <c r="V58" s="1"/>
  <c r="R58"/>
  <c r="W58" s="1"/>
  <c r="R60"/>
  <c r="W60" s="1"/>
  <c r="O60"/>
  <c r="V60" s="1"/>
  <c r="X60" s="1"/>
  <c r="L60"/>
  <c r="U60" s="1"/>
  <c r="R38"/>
  <c r="W38" s="1"/>
  <c r="R12"/>
  <c r="R13"/>
  <c r="R14"/>
  <c r="R15"/>
  <c r="R16"/>
  <c r="R17"/>
  <c r="R18"/>
  <c r="R19"/>
  <c r="R20"/>
  <c r="R21"/>
  <c r="R22"/>
  <c r="R23"/>
  <c r="R39"/>
  <c r="W39" s="1"/>
  <c r="R41"/>
  <c r="W41" s="1"/>
  <c r="O16"/>
  <c r="O17"/>
  <c r="O18"/>
  <c r="O19"/>
  <c r="O20"/>
  <c r="O21"/>
  <c r="O22"/>
  <c r="L28"/>
  <c r="U28" s="1"/>
  <c r="X28" s="1"/>
  <c r="L23"/>
  <c r="U23" s="1"/>
  <c r="X23" s="1"/>
  <c r="L21"/>
  <c r="U21" s="1"/>
  <c r="X21" s="1"/>
  <c r="L19"/>
  <c r="E19" s="1"/>
  <c r="O13"/>
  <c r="O23"/>
  <c r="L16"/>
  <c r="U16" s="1"/>
  <c r="X16" s="1"/>
  <c r="L17"/>
  <c r="E17" s="1"/>
  <c r="L18"/>
  <c r="L12"/>
  <c r="U12" s="1"/>
  <c r="X12" s="1"/>
  <c r="L13"/>
  <c r="U13" s="1"/>
  <c r="X13" s="1"/>
  <c r="O41"/>
  <c r="V41" s="1"/>
  <c r="L41"/>
  <c r="U41" s="1"/>
  <c r="X41" s="1"/>
  <c r="O39"/>
  <c r="V39" s="1"/>
  <c r="L39"/>
  <c r="U39" s="1"/>
  <c r="X39" s="1"/>
  <c r="L38"/>
  <c r="U38" s="1"/>
  <c r="X38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O12"/>
  <c r="E52"/>
  <c r="E42"/>
  <c r="E56"/>
  <c r="E37"/>
  <c r="H42"/>
  <c r="C42"/>
  <c r="G42"/>
  <c r="D56"/>
  <c r="R11"/>
  <c r="R10" s="1"/>
  <c r="O11"/>
  <c r="O10" s="1"/>
  <c r="G52"/>
  <c r="H52"/>
  <c r="I52"/>
  <c r="I42" s="1"/>
  <c r="C52"/>
  <c r="F56"/>
  <c r="G56"/>
  <c r="H56"/>
  <c r="I56"/>
  <c r="C56"/>
  <c r="G37"/>
  <c r="H37"/>
  <c r="I37"/>
  <c r="C37"/>
  <c r="L11"/>
  <c r="U11" s="1"/>
  <c r="X11" s="1"/>
  <c r="F52"/>
  <c r="D42"/>
  <c r="D52"/>
  <c r="F42"/>
  <c r="S44"/>
  <c r="S21"/>
  <c r="S24"/>
  <c r="S17"/>
  <c r="S27"/>
  <c r="E27" s="1"/>
  <c r="F37"/>
  <c r="S24" i="20" l="1"/>
  <c r="T24" s="1"/>
  <c r="S28" i="18"/>
  <c r="S29" s="1"/>
  <c r="S30" s="1"/>
  <c r="S20"/>
  <c r="S21" s="1"/>
  <c r="S22" s="1"/>
  <c r="S44"/>
  <c r="S41"/>
  <c r="Q76"/>
  <c r="Q73"/>
  <c r="Q77"/>
  <c r="S30" i="15"/>
  <c r="U22"/>
  <c r="X22" s="1"/>
  <c r="S22"/>
  <c r="U52"/>
  <c r="V37"/>
  <c r="X39"/>
  <c r="X44"/>
  <c r="X47"/>
  <c r="X51"/>
  <c r="Q55"/>
  <c r="R55" s="1"/>
  <c r="V56"/>
  <c r="X60"/>
  <c r="X11"/>
  <c r="U23"/>
  <c r="X23" s="1"/>
  <c r="S23"/>
  <c r="S10" s="1"/>
  <c r="S5" s="1"/>
  <c r="W46"/>
  <c r="S46"/>
  <c r="W53"/>
  <c r="R52"/>
  <c r="V54"/>
  <c r="X54" s="1"/>
  <c r="S54"/>
  <c r="O52"/>
  <c r="O5" s="1"/>
  <c r="W57"/>
  <c r="W56" s="1"/>
  <c r="R56"/>
  <c r="S59"/>
  <c r="L56"/>
  <c r="S56" s="1"/>
  <c r="U59"/>
  <c r="X59" s="1"/>
  <c r="R5"/>
  <c r="X46"/>
  <c r="U12"/>
  <c r="X12" s="1"/>
  <c r="U14"/>
  <c r="X14" s="1"/>
  <c r="U18"/>
  <c r="X18" s="1"/>
  <c r="U19"/>
  <c r="X19" s="1"/>
  <c r="U20"/>
  <c r="X20" s="1"/>
  <c r="U24"/>
  <c r="X24" s="1"/>
  <c r="U29"/>
  <c r="X29" s="1"/>
  <c r="U31"/>
  <c r="X31" s="1"/>
  <c r="U32"/>
  <c r="X32" s="1"/>
  <c r="U34"/>
  <c r="X34" s="1"/>
  <c r="U36"/>
  <c r="X36" s="1"/>
  <c r="U38"/>
  <c r="W38"/>
  <c r="W37" s="1"/>
  <c r="S39"/>
  <c r="S40"/>
  <c r="D40" s="1"/>
  <c r="D37" s="1"/>
  <c r="U41"/>
  <c r="X41" s="1"/>
  <c r="U43"/>
  <c r="W43"/>
  <c r="W42" s="1"/>
  <c r="S44"/>
  <c r="S45"/>
  <c r="V45"/>
  <c r="X45" s="1"/>
  <c r="S47"/>
  <c r="S49"/>
  <c r="S53"/>
  <c r="V53"/>
  <c r="V52" s="1"/>
  <c r="S57"/>
  <c r="U58"/>
  <c r="X58" s="1"/>
  <c r="S60"/>
  <c r="L10"/>
  <c r="E19"/>
  <c r="L37"/>
  <c r="S37" s="1"/>
  <c r="L42"/>
  <c r="S42" s="1"/>
  <c r="S50"/>
  <c r="L52"/>
  <c r="S52" s="1"/>
  <c r="Q55" i="12"/>
  <c r="X48"/>
  <c r="U57"/>
  <c r="W57"/>
  <c r="W56" s="1"/>
  <c r="L10"/>
  <c r="X47"/>
  <c r="X49"/>
  <c r="X50"/>
  <c r="V57"/>
  <c r="V56" s="1"/>
  <c r="S26"/>
  <c r="E26" s="1"/>
  <c r="S29"/>
  <c r="S36"/>
  <c r="S31"/>
  <c r="S43"/>
  <c r="X51"/>
  <c r="S57"/>
  <c r="X58"/>
  <c r="X53"/>
  <c r="U52"/>
  <c r="V37"/>
  <c r="V9" s="1"/>
  <c r="W37"/>
  <c r="X44"/>
  <c r="S14"/>
  <c r="S59"/>
  <c r="U26"/>
  <c r="X26" s="1"/>
  <c r="U17"/>
  <c r="X17" s="1"/>
  <c r="V54"/>
  <c r="V52" s="1"/>
  <c r="S18"/>
  <c r="S49"/>
  <c r="S35"/>
  <c r="Q46"/>
  <c r="R46" s="1"/>
  <c r="U31"/>
  <c r="X31" s="1"/>
  <c r="U29"/>
  <c r="X29" s="1"/>
  <c r="U25"/>
  <c r="X25" s="1"/>
  <c r="U19"/>
  <c r="X19" s="1"/>
  <c r="U43"/>
  <c r="U59"/>
  <c r="U37"/>
  <c r="X40"/>
  <c r="X37" s="1"/>
  <c r="U18"/>
  <c r="S54"/>
  <c r="S39"/>
  <c r="S15"/>
  <c r="S19"/>
  <c r="S11"/>
  <c r="S41"/>
  <c r="S13"/>
  <c r="S28"/>
  <c r="E28" s="1"/>
  <c r="S60"/>
  <c r="S45"/>
  <c r="S50"/>
  <c r="A32"/>
  <c r="A33" s="1"/>
  <c r="A34" s="1"/>
  <c r="A35" s="1"/>
  <c r="A36" s="1"/>
  <c r="S12"/>
  <c r="S23"/>
  <c r="S16"/>
  <c r="C16" s="1"/>
  <c r="S22"/>
  <c r="S40"/>
  <c r="D40" s="1"/>
  <c r="D37" s="1"/>
  <c r="L52"/>
  <c r="R37"/>
  <c r="S32"/>
  <c r="E32" s="1"/>
  <c r="S33"/>
  <c r="S51"/>
  <c r="S47"/>
  <c r="L37"/>
  <c r="S38"/>
  <c r="S34"/>
  <c r="S30"/>
  <c r="L42"/>
  <c r="S20"/>
  <c r="S58"/>
  <c r="O37"/>
  <c r="O42"/>
  <c r="O52"/>
  <c r="S53"/>
  <c r="R55"/>
  <c r="W55" s="1"/>
  <c r="W52" s="1"/>
  <c r="S45" i="18" l="1"/>
  <c r="S46" s="1"/>
  <c r="V4" i="15"/>
  <c r="V5"/>
  <c r="X43"/>
  <c r="X42" s="1"/>
  <c r="U42"/>
  <c r="S55"/>
  <c r="W55"/>
  <c r="X55" s="1"/>
  <c r="L5"/>
  <c r="X57"/>
  <c r="X56" s="1"/>
  <c r="W52"/>
  <c r="W9" s="1"/>
  <c r="U10"/>
  <c r="V42"/>
  <c r="V9" s="1"/>
  <c r="X38"/>
  <c r="X37" s="1"/>
  <c r="U37"/>
  <c r="U56"/>
  <c r="X10"/>
  <c r="X53"/>
  <c r="X52" s="1"/>
  <c r="W46" i="12"/>
  <c r="X46" s="1"/>
  <c r="R42"/>
  <c r="S46"/>
  <c r="X57"/>
  <c r="U56"/>
  <c r="S10"/>
  <c r="U10"/>
  <c r="U9" s="1"/>
  <c r="L5"/>
  <c r="X43"/>
  <c r="X42" s="1"/>
  <c r="U42"/>
  <c r="X59"/>
  <c r="X54"/>
  <c r="X55"/>
  <c r="X52" s="1"/>
  <c r="W42"/>
  <c r="W9" s="1"/>
  <c r="X18"/>
  <c r="X10" s="1"/>
  <c r="S56"/>
  <c r="S37"/>
  <c r="A38"/>
  <c r="A39" s="1"/>
  <c r="A40" s="1"/>
  <c r="A41" s="1"/>
  <c r="A43" s="1"/>
  <c r="A44" s="1"/>
  <c r="A45" s="1"/>
  <c r="A46" s="1"/>
  <c r="A47" s="1"/>
  <c r="A48" s="1"/>
  <c r="A49" s="1"/>
  <c r="A50" s="1"/>
  <c r="R52"/>
  <c r="S52" s="1"/>
  <c r="S55"/>
  <c r="S42"/>
  <c r="V3" i="15" l="1"/>
  <c r="X9"/>
  <c r="U9"/>
  <c r="W6"/>
  <c r="X56" i="12"/>
  <c r="X9" s="1"/>
  <c r="R5"/>
  <c r="A51"/>
  <c r="A53" s="1"/>
  <c r="A54" s="1"/>
  <c r="A55" s="1"/>
  <c r="A57" l="1"/>
  <c r="A58" s="1"/>
  <c r="A59" s="1"/>
  <c r="A60" s="1"/>
  <c r="O5"/>
  <c r="S5"/>
  <c r="V5" l="1"/>
  <c r="Y5" s="1"/>
  <c r="V4"/>
  <c r="W4"/>
  <c r="W6" l="1"/>
  <c r="V3"/>
  <c r="C10" i="15"/>
  <c r="C5"/>
  <c r="C5" i="12"/>
  <c r="C10"/>
  <c r="G10"/>
  <c r="G5"/>
  <c r="G10" i="15"/>
  <c r="G5"/>
  <c r="I10"/>
  <c r="F5" i="12"/>
  <c r="F10"/>
  <c r="F10" i="15"/>
  <c r="F5"/>
  <c r="X3"/>
  <c r="W3"/>
  <c r="X3" i="12"/>
  <c r="E10"/>
  <c r="E5"/>
  <c r="W3"/>
  <c r="E5" i="15"/>
  <c r="E10"/>
  <c r="I10" i="12"/>
  <c r="Q81" i="20"/>
  <c r="D10" i="12"/>
  <c r="D5"/>
  <c r="V6"/>
  <c r="X6"/>
  <c r="Q79" i="18"/>
  <c r="D10" i="15"/>
  <c r="D5"/>
  <c r="V6"/>
  <c r="X6"/>
</calcChain>
</file>

<file path=xl/sharedStrings.xml><?xml version="1.0" encoding="utf-8"?>
<sst xmlns="http://schemas.openxmlformats.org/spreadsheetml/2006/main" count="1615" uniqueCount="577">
  <si>
    <t>łącznie</t>
  </si>
  <si>
    <t>ilość</t>
  </si>
  <si>
    <t>Kategoria</t>
  </si>
  <si>
    <t>j.m.</t>
  </si>
  <si>
    <t>cena jednostk</t>
  </si>
  <si>
    <t>Łącznie</t>
  </si>
  <si>
    <t>cena jednostk.</t>
  </si>
  <si>
    <t>cross financing</t>
  </si>
  <si>
    <t>szt</t>
  </si>
  <si>
    <t>usługa</t>
  </si>
  <si>
    <t>środek trwały</t>
  </si>
  <si>
    <t>&gt;=350 zł netto</t>
  </si>
  <si>
    <t>%VAT</t>
  </si>
  <si>
    <t>parametry</t>
  </si>
  <si>
    <t>opis</t>
  </si>
  <si>
    <t>limity w budzecie</t>
  </si>
  <si>
    <t>ogółem koszt bezpośrednie projektu</t>
  </si>
  <si>
    <t>osobo/dzień</t>
  </si>
  <si>
    <t>zestaw</t>
  </si>
  <si>
    <t>usługi</t>
  </si>
  <si>
    <t>koszty bezpośrednie</t>
  </si>
  <si>
    <t>wkład własny</t>
  </si>
  <si>
    <t>środki trwałe max 10% wart. proj.</t>
  </si>
  <si>
    <t>osoba</t>
  </si>
  <si>
    <r>
      <rPr>
        <sz val="8"/>
        <color indexed="10"/>
        <rFont val="Calibri"/>
        <family val="2"/>
        <charset val="238"/>
      </rPr>
      <t xml:space="preserve">Zadanie 1. </t>
    </r>
    <r>
      <rPr>
        <sz val="8"/>
        <rFont val="Calibri"/>
        <family val="2"/>
        <charset val="238"/>
      </rPr>
      <t xml:space="preserve">
</t>
    </r>
    <r>
      <rPr>
        <b/>
        <sz val="8"/>
        <rFont val="Calibri"/>
        <family val="2"/>
        <charset val="238"/>
      </rPr>
      <t xml:space="preserve">DOPOSAŻENIE </t>
    </r>
  </si>
  <si>
    <t>Zadanie 2 – Doskonalenie umiejętności, kompetencji i kwalifikacji nauczycieli zatrudnionych w szkole</t>
  </si>
  <si>
    <t>Zadanie 3. zajęcia kształtujące kompetencje uczniów</t>
  </si>
  <si>
    <t>Zadanie 4. SPECJALNE POTRZEBY EDUKACYJNE UCZNIÓW</t>
  </si>
  <si>
    <t>KOMPETENCJE, UMIEJĘTNOŚCI I POSTAWY 
1.1.,2.2., 1.3. - szkolenia (4)</t>
  </si>
  <si>
    <t>jednoraz wynagrodz.</t>
  </si>
  <si>
    <t>Zadanie 5.
WSPARCIE DLA RODZICÓW/OPIEKUNÓW - 15 uczestników</t>
  </si>
  <si>
    <t>wkład własny 
5% wydatków kwalif.</t>
  </si>
  <si>
    <t>BUDŻET  SZKOŁA PODSTAWOWA 1- STYCZEŃ 2018</t>
  </si>
  <si>
    <t>J.angielski - pomoce dydaktyczne, gry edukacyjne</t>
  </si>
  <si>
    <t xml:space="preserve">Klub gier - programy multimedialne </t>
  </si>
  <si>
    <t>Klub gier - zestaw gier logicznych i łamigłówek matematycznych</t>
  </si>
  <si>
    <t>Robotyka - zestaw konstrukcji robotów</t>
  </si>
  <si>
    <t>Dostosowanie pomieszczenia przeznaczonego na pracownię przedmiotów przyrodniczych</t>
  </si>
  <si>
    <t xml:space="preserve">Wyposażenie pracowni przedmiotów przyrodniczych - degestorium </t>
  </si>
  <si>
    <t>Wyposażenie pracowni przedmiotów przyrodniczych -zestaw wyposażeniai(meble -szafy,stoliki,krzesła)</t>
  </si>
  <si>
    <t>Wyposażenie pracowni przedmiotów przyrodniczych-monitor interaktywny z oprogramowaniem</t>
  </si>
  <si>
    <t>Wyposażenie pracowni przedmiotów przyrodniczych- pomoce do biologii</t>
  </si>
  <si>
    <t>Wyposażenie pracowni przedmiotów przyrodniczych- pomoce do chemii</t>
  </si>
  <si>
    <t>Wyposażenie pracowni przedmiotów przyrodniczych- pomoce do fizyki</t>
  </si>
  <si>
    <t>Wyposażenie pracowni przedmiotów przyrodniczych- pomoce do geografii</t>
  </si>
  <si>
    <t>Pomoce dydaktyczna i narzędzia TIK- przenośny komputer z oprogramowaniem</t>
  </si>
  <si>
    <t>Pomoce dydaktyczna i narzędzia TIK- zestaw słuchawkowy</t>
  </si>
  <si>
    <t>Pomoce dydaktyczna i narzędzia TIK- szafa do przechowywania komputerów</t>
  </si>
  <si>
    <t>Pomoce dydaktyczna i narzędzia TIK- sieciowe urządzenie wielofunkcyjne</t>
  </si>
  <si>
    <t>Pomoce dydaktyczna i narzędzia TIK- monitor interaktywny z oprogramowaniem</t>
  </si>
  <si>
    <t>Pomoce dydaktyczna i narzędzia TIK- drukarka 3D</t>
  </si>
  <si>
    <t>Zestaw do programowania</t>
  </si>
  <si>
    <t>SPE-sprzęt specjalistyczny-zestaw do integracji sensorycznej, który nie zawiera środków trwałych</t>
  </si>
  <si>
    <t>SPE-sprzęt specjalistyczny-zestaw do integracji sensorycznej, który zawiera środki trwałe</t>
  </si>
  <si>
    <t>SPE-j.niemiecki - zestaw plansz i gier interaktywnych</t>
  </si>
  <si>
    <t>SPE-pomoce specjalistyczne do diagnozy ucznia z SPE</t>
  </si>
  <si>
    <t>dysk zewnętrzny dla 46 nauczycieli biorących udział w doskonaleniu umiejętności i kompetencji 1.1, 1.3, 2.2.</t>
  </si>
  <si>
    <t>pakiet</t>
  </si>
  <si>
    <t xml:space="preserve">zestaw materiałów wspomagających dla uczniów </t>
  </si>
  <si>
    <t>dodatkowe wyn. roczne n-la +ZUS+FP (8 n-li)</t>
  </si>
  <si>
    <t>opieka podczas dowózu uczniów z zajęć-</t>
  </si>
  <si>
    <t>osobo/dni</t>
  </si>
  <si>
    <t>pendrive uczniom</t>
  </si>
  <si>
    <t>grupa</t>
  </si>
  <si>
    <t>posiłek dla uczniów - 128ucz x 45 spotkań=5760 osobo/dni</t>
  </si>
  <si>
    <t>dowóz uczniów z zajeć do domu - 30km x 4,30 zł = 129 zł - wartość usługi</t>
  </si>
  <si>
    <t>Festiwal Nauki - nagrody</t>
  </si>
  <si>
    <t>SPE -pakiet terapeutyczny</t>
  </si>
  <si>
    <t xml:space="preserve">"Wakacyjna Akademia Sukcesu"wyjazd edukacyjny uczniów </t>
  </si>
  <si>
    <t>koszty pośrednie 20% koszt. bezpośrednich</t>
  </si>
  <si>
    <t>Klub gier -Magiczny Dywan + pakiet FUN</t>
  </si>
  <si>
    <t>SPE-STUDIA PODYPLOMOWE-IS</t>
  </si>
  <si>
    <t xml:space="preserve">poczęstunek dla rodziców (kawa, herbata, drobne słone lub słodkie przekąski ) </t>
  </si>
  <si>
    <t>SPE-matematyka dla uzdolnionych</t>
  </si>
  <si>
    <t>zajęcia warsztatowe - wynagrodz. n-li +ZUS+FP; umowa o pracę; l.godz: 16gr x 6h/mies x (9+6)mies w podz. na lata = 1440h;</t>
  </si>
  <si>
    <t>zajęcia warsztatowe - wynagrodz. n-li +ZUS+FP; umowa o pracę; l.godz: 3gr x 6h x (9+6)mies w podz. na lata = 270h;</t>
  </si>
  <si>
    <t>zajęcia specjalistyczne -SPE - wynagrodz. n-li +ZUS+FP; umowa o pracę; l.godz: 9gr x 3h x (9+6)mies w podz. na lata = 405h;</t>
  </si>
  <si>
    <t>godz</t>
  </si>
  <si>
    <t xml:space="preserve">warsztaty wspierające dla rodziców 2 x 3h </t>
  </si>
  <si>
    <r>
      <t xml:space="preserve">szkolenie dla rodziców-autorki autorskiego programu </t>
    </r>
    <r>
      <rPr>
        <i/>
        <sz val="9"/>
        <rFont val="Arial"/>
        <family val="2"/>
        <charset val="238"/>
      </rPr>
      <t>I Ty masz cudowne dziecko</t>
    </r>
    <r>
      <rPr>
        <sz val="9"/>
        <rFont val="Arial"/>
        <family val="2"/>
        <charset val="238"/>
      </rPr>
      <t xml:space="preserve"> prowadzącej szkolenie wspólne dla rodziców i nauczycieli (dla 25os.)</t>
    </r>
  </si>
  <si>
    <t xml:space="preserve">WKŁAD WŁASNY-część wynagrodzeń 46 nauczycieli biorących udział w szkoleniu </t>
  </si>
  <si>
    <t>wartość projektu</t>
  </si>
  <si>
    <t>2018 r.</t>
  </si>
  <si>
    <t>2019 r.</t>
  </si>
  <si>
    <t>2020 r.</t>
  </si>
  <si>
    <t>razem</t>
  </si>
  <si>
    <t>wynagrodzenie psychologa prowadzącego indywidualne konsultacje dla rodziców (3h/mies x 15 m-cy)</t>
  </si>
  <si>
    <t>zwiększenie</t>
  </si>
  <si>
    <t>kod CPV</t>
  </si>
  <si>
    <t>numer</t>
  </si>
  <si>
    <t>zad</t>
  </si>
  <si>
    <t>poz</t>
  </si>
  <si>
    <t>brutto</t>
  </si>
  <si>
    <t>netto</t>
  </si>
  <si>
    <t>netto euro</t>
  </si>
  <si>
    <t>BUDŻET  SZKOŁA PODSTAWOWA SP 1- 2018</t>
  </si>
  <si>
    <t>lp. 
wniosku</t>
  </si>
  <si>
    <t>9
18</t>
  </si>
  <si>
    <r>
      <t>KOMPETENCJE, UMIEJĘTNOŚCI I POSTAWY 
szkolenia -</t>
    </r>
    <r>
      <rPr>
        <b/>
        <sz val="9"/>
        <rFont val="Cambria"/>
        <family val="1"/>
        <charset val="238"/>
      </rPr>
      <t>obiad - usługa cateringowa</t>
    </r>
  </si>
  <si>
    <r>
      <t xml:space="preserve">KOMPETENCJE, UMIEJĘTNOŚCI I POSTAWY 
</t>
    </r>
    <r>
      <rPr>
        <b/>
        <sz val="9"/>
        <rFont val="Cambria"/>
        <family val="1"/>
        <charset val="238"/>
      </rPr>
      <t>szkolenia -serwis kawowy</t>
    </r>
  </si>
  <si>
    <r>
      <t xml:space="preserve">KOMPETENCJE, UMIEJĘTNOŚCI I POSTAWY 
1.1.,2.2., 1.3. - </t>
    </r>
    <r>
      <rPr>
        <b/>
        <sz val="9"/>
        <rFont val="Cambria"/>
        <family val="1"/>
        <charset val="238"/>
      </rPr>
      <t>szkolenia (4</t>
    </r>
    <r>
      <rPr>
        <sz val="9"/>
        <rFont val="Cambria"/>
        <family val="1"/>
        <charset val="238"/>
      </rPr>
      <t>)</t>
    </r>
  </si>
  <si>
    <t>18
9</t>
  </si>
  <si>
    <t>zgadza się</t>
  </si>
  <si>
    <t>39162100-6</t>
  </si>
  <si>
    <t>pomoce dydaktyczne</t>
  </si>
  <si>
    <t>terapia si</t>
  </si>
  <si>
    <t>30213100-6</t>
  </si>
  <si>
    <t>komputer przenośny</t>
  </si>
  <si>
    <t>30234500-3</t>
  </si>
  <si>
    <t>pamięć do przechowywania danych</t>
  </si>
  <si>
    <t>30232100-5</t>
  </si>
  <si>
    <t>drukarki i platery</t>
  </si>
  <si>
    <t>drukarka 3D</t>
  </si>
  <si>
    <t>monitor interaktywny z oprogramowaniem</t>
  </si>
  <si>
    <t>sieciowe urządzenie wielofunkcyjne</t>
  </si>
  <si>
    <t>30231300-0</t>
  </si>
  <si>
    <t>monitory ekranowe</t>
  </si>
  <si>
    <t>39134100-1</t>
  </si>
  <si>
    <t>meble komputerowe</t>
  </si>
  <si>
    <t>szafa do przechowywania komputerów</t>
  </si>
  <si>
    <t>zestaw słuchawkowy</t>
  </si>
  <si>
    <t>przenośny komputer z oprogramowaniem</t>
  </si>
  <si>
    <t>32322000-6</t>
  </si>
  <si>
    <t>urządzenie multimedialne</t>
  </si>
  <si>
    <t>32342100-3</t>
  </si>
  <si>
    <t>słuchawki</t>
  </si>
  <si>
    <t>Wyposażenie pracowni przedmiotów przyrodniczych - pomoce do chemii</t>
  </si>
  <si>
    <t>umowa o pracę</t>
  </si>
  <si>
    <t>zasada konkurencyjności</t>
  </si>
  <si>
    <t>przetarg nieograniczony</t>
  </si>
  <si>
    <t>rozeznanie rynku</t>
  </si>
  <si>
    <t>wg regumaminu szkoły</t>
  </si>
  <si>
    <t>39160000-1</t>
  </si>
  <si>
    <t>stoliki uczniowskie z blatem ceramicznym</t>
  </si>
  <si>
    <t>krzesła uczniowskie</t>
  </si>
  <si>
    <t>szafki zamykane</t>
  </si>
  <si>
    <t>I</t>
  </si>
  <si>
    <t>II</t>
  </si>
  <si>
    <t>WIZUALIZER</t>
  </si>
  <si>
    <t>SPE -pakiet terapeutyczny - LAMINATOR</t>
  </si>
  <si>
    <t>zestaw materiałów wspomagających dla uczniów +laminator+zad.1 ,poz. 21)</t>
  </si>
  <si>
    <t>lp.</t>
  </si>
  <si>
    <t>kpl</t>
  </si>
  <si>
    <t>wyszczególnienie / PARAMETRY, OPIS</t>
  </si>
  <si>
    <t xml:space="preserve">Pomoce edukacyjne- zestaw dzwonków-przycisków zwiększające zaangażowanie uczniów, zestaw monet i banknotów przypominające walutę brytyjską, Answer buzzers </t>
  </si>
  <si>
    <t>Coin and note play</t>
  </si>
  <si>
    <t>Łamigłówki, układanki logiczne angażujące umysł, kształtujące cierpliwość, kreatywność, logiczne myślenie Archimedes: Atom, Galaktyka, Gwiazda, Kula i cylinder, Nieskończoność (o różnym stopiu trudności)</t>
  </si>
  <si>
    <t>Drewniane Warcaby - 100</t>
  </si>
  <si>
    <t>szachy</t>
  </si>
  <si>
    <t xml:space="preserve">warcaby </t>
  </si>
  <si>
    <t xml:space="preserve">zestaw - szachy ogrodowe - duże figury szachowe oraz szachownica z tworzywa </t>
  </si>
  <si>
    <t xml:space="preserve">warcaby plenerowe z szachownicą </t>
  </si>
  <si>
    <t>Bryły szkieletowe ogromne</t>
  </si>
  <si>
    <t>Bryły szkieletowe zestaw do budowy zestaw</t>
  </si>
  <si>
    <t>Kolekcja bryły pełne i transparentne z wyjmowanymi siatkami</t>
  </si>
  <si>
    <t>Siatki brył i figury płaskie</t>
  </si>
  <si>
    <t>Przyrząd do demonstracji powstawania brył obrotowych</t>
  </si>
  <si>
    <t>Bryły obrotowe</t>
  </si>
  <si>
    <t>Przybory tablicowe drewniane magnetyczne na tablicy drewnianej</t>
  </si>
  <si>
    <t xml:space="preserve">Nakładka suchościeralna UKŁAD WSPÓŁRZĘDNYCH </t>
  </si>
  <si>
    <t xml:space="preserve">Nakładka suchościeralna KRATKA </t>
  </si>
  <si>
    <t>Tangram tablicowy magnetyczny</t>
  </si>
  <si>
    <t>Geoplany</t>
  </si>
  <si>
    <t xml:space="preserve">Kalkulatory zwykłe </t>
  </si>
  <si>
    <t>Przyrząd do wyznaczania liczby Pi</t>
  </si>
  <si>
    <t>Zestaw 8 brył 2w1 rozkładanych</t>
  </si>
  <si>
    <t>Figury płaskie tablicowe magnetyczne geometria</t>
  </si>
  <si>
    <t xml:space="preserve">Młody architekt budowanie dużych brył </t>
  </si>
  <si>
    <t>Ułamki – zestaw do demonstrowania na tablicy</t>
  </si>
  <si>
    <t xml:space="preserve">Kolorowe koła ułamki zestaw dla ucznia </t>
  </si>
  <si>
    <t xml:space="preserve">Domino zegarowe </t>
  </si>
  <si>
    <t xml:space="preserve">Przyrząd do budowy figur </t>
  </si>
  <si>
    <t>klepsydry</t>
  </si>
  <si>
    <t xml:space="preserve">zestaw do budowania szkieletów brył </t>
  </si>
  <si>
    <t xml:space="preserve">Układ współrzędnych dla ucznia </t>
  </si>
  <si>
    <t xml:space="preserve">demonstrowanie ułamków na tablicy </t>
  </si>
  <si>
    <t xml:space="preserve">budowanie brył </t>
  </si>
  <si>
    <t xml:space="preserve">Ułamki na goplanie </t>
  </si>
  <si>
    <t xml:space="preserve">Kalendarz, zegar, pogoda, rozkład zajęć nakładka magnetyczna + karty pracy </t>
  </si>
  <si>
    <t>Klocki przestrzenne typu Geo</t>
  </si>
  <si>
    <t>Klocki typu Reco</t>
  </si>
  <si>
    <t>Przyrząd do rysowania symetrii</t>
  </si>
  <si>
    <t xml:space="preserve">Modele domków do sklejania </t>
  </si>
  <si>
    <t xml:space="preserve">Tangram dla ucznia w 4 kolorach </t>
  </si>
  <si>
    <t xml:space="preserve">Gry edukacyjne </t>
  </si>
  <si>
    <t>Globus fizyczny</t>
  </si>
  <si>
    <t xml:space="preserve">Tellurium duże </t>
  </si>
  <si>
    <t xml:space="preserve">Lodowiec alpejski </t>
  </si>
  <si>
    <t xml:space="preserve">Powstawanie uskoków, zrębu i rowu tektonicznego - model rozkładany </t>
  </si>
  <si>
    <t xml:space="preserve">Rodzaje ukształtowania powierzchni Ziemi </t>
  </si>
  <si>
    <t xml:space="preserve">Kolekcja popularnych rud metali </t>
  </si>
  <si>
    <t xml:space="preserve">Skały i minerały </t>
  </si>
  <si>
    <t>Mapa ścienna świata ogólnogeograficzna</t>
  </si>
  <si>
    <t xml:space="preserve">Mapa ścienna świata polityczna </t>
  </si>
  <si>
    <t>Mapa uwzględniająca podział polityczny świata</t>
  </si>
  <si>
    <t xml:space="preserve">Mapa ścienna świata klimatyczna </t>
  </si>
  <si>
    <t xml:space="preserve">Mapa ścienna Europy ogólnogeograficzna </t>
  </si>
  <si>
    <t xml:space="preserve">Mapa ścienna Europy polityczna </t>
  </si>
  <si>
    <t xml:space="preserve">Mapa ścienna Ameryki ogólnogeograficzna </t>
  </si>
  <si>
    <t xml:space="preserve">Mapa ścienna Ameryki polityczna </t>
  </si>
  <si>
    <t>Mapa ścienna Afryki polityczna</t>
  </si>
  <si>
    <t>Mapa ścienna Afryki ogólnogeograficzna</t>
  </si>
  <si>
    <t>Mapa ścienna ogólnogeograficzna Australii</t>
  </si>
  <si>
    <t xml:space="preserve">Mapa ścienna Arktyki i Antarktyki </t>
  </si>
  <si>
    <t>Mapa ścienna płyt litosfery, zjawisk wulkanicznych, obszarów sejsmicznych</t>
  </si>
  <si>
    <t xml:space="preserve">Pakiet edukacyjny z oprogramowaniem oraz zasilaczem - typu Lego Mindstorms </t>
  </si>
  <si>
    <t xml:space="preserve">Zestaw typu Lego WeDo 2.0 </t>
  </si>
  <si>
    <t xml:space="preserve">Zestaw kreatywny typu Lego Boost </t>
  </si>
  <si>
    <t xml:space="preserve">ładowarka zestaw - TRANSFORMATOR 10V DC </t>
  </si>
  <si>
    <t xml:space="preserve">zestaw dodatkowy MINDSTORMS Education EV3 </t>
  </si>
  <si>
    <t xml:space="preserve">Tablet </t>
  </si>
  <si>
    <t xml:space="preserve">Mały sprytny robot do nauki programowania typu Ozobot </t>
  </si>
  <si>
    <t xml:space="preserve">Robot edukacyjny typu Photon </t>
  </si>
  <si>
    <t>Zestaw typu Osmo Coding Game Kit na iPada</t>
  </si>
  <si>
    <t>Wonder- Dash i Dot + akcesoria</t>
  </si>
  <si>
    <t xml:space="preserve">Bezpieczne maty gumowe - typu PLAY ME KIDDO ALFABET </t>
  </si>
  <si>
    <t>Mata typu time activity</t>
  </si>
  <si>
    <t>Multimedialny program edukacyjny - język niemiecki dla początkujących typu Didakta</t>
  </si>
  <si>
    <t>Gry edukacyjne multimedialne dla początkujących do nauki j. niemieckiego</t>
  </si>
  <si>
    <t>Język niemiecki. Plansze interaktywne - licencja 3-stanowiskowa</t>
  </si>
  <si>
    <t xml:space="preserve">Gry edukacyjne wspierające ćwiczenia różnych umiejętności językowych </t>
  </si>
  <si>
    <t xml:space="preserve">mikroskopy terenowe </t>
  </si>
  <si>
    <t xml:space="preserve">mikroskopy </t>
  </si>
  <si>
    <t>kropla wody pełna życia – 10 preparatów mikroskopowy</t>
  </si>
  <si>
    <t xml:space="preserve">Bakterie – 10 preparatów mikroskopowych – </t>
  </si>
  <si>
    <t>świat roślin jednoliściennych – 25 preparatów mikroskopowych</t>
  </si>
  <si>
    <t xml:space="preserve">świat roślin dwuliściennych – 25 preparatów mikroskopowych </t>
  </si>
  <si>
    <t xml:space="preserve">życie w glebie – 10 preparatów mikroskopowych </t>
  </si>
  <si>
    <t xml:space="preserve">zestaw 15 preparatów mikroskopowych Grzyby </t>
  </si>
  <si>
    <t xml:space="preserve">Szkielet naturalny nietoperza </t>
  </si>
  <si>
    <t xml:space="preserve">Plansza: Komórki i tkanki, 130x90 cm, laminowana, z drążkami </t>
  </si>
  <si>
    <t>Cykl rozwojowy bawełny, 7 okazów zatopionych w tworzywie</t>
  </si>
  <si>
    <t xml:space="preserve">Barwy gleb - 5 próbek gleb zatopionych w tworzywie </t>
  </si>
  <si>
    <t>Kopaliny i produkty ich przerobu - 12 próbek zatopionych w tworzywie</t>
  </si>
  <si>
    <t xml:space="preserve">Węgiel (różne) i produkty jego przerobu - 14 próbek zatopionych w tworzywie </t>
  </si>
  <si>
    <t xml:space="preserve">Ropa naftowa, jej destylacja i produkty - 12 próbek zatopionych w tworzywie </t>
  </si>
  <si>
    <t xml:space="preserve">Przystosowanie odnóży owadów do trybu życia - 7 okazów zatopionych w tworzywie </t>
  </si>
  <si>
    <t>Cykl życiowy pszczoły miodnej i produkty pszczele - 11 okazów zatopionych w tworzywie</t>
  </si>
  <si>
    <t>Cykl życiowy jedwabnika – wersja rozszerzona, 13 okazów zatopionych w tworzywie</t>
  </si>
  <si>
    <t xml:space="preserve">Cykl życiowy motyla - bielinka kapustnika, 4 okazy zatopione w tworzywie </t>
  </si>
  <si>
    <t xml:space="preserve">Rozwój kukurydzy - 6 okazów zatopionych w tworzywie </t>
  </si>
  <si>
    <t>Rozwój pszenicy - 8 okazów zatopionych w tworzywie</t>
  </si>
  <si>
    <t xml:space="preserve">Rozwój fasoli - 6 okazów zatopionych w tworzywie </t>
  </si>
  <si>
    <t>Systemy korzeniowe - 4 okazy zatopione w tworzywie</t>
  </si>
  <si>
    <t>Cykl rozwojowy sosny – elementy, 5 okazów zatopionych w tworzywie</t>
  </si>
  <si>
    <t>Budowa i rozwój tasiemca uzbrojonego (Taenia solium)</t>
  </si>
  <si>
    <t xml:space="preserve">Mejoza - 16 modeli na tablicy </t>
  </si>
  <si>
    <t xml:space="preserve">Mitoza – 10 modeli na tablicy </t>
  </si>
  <si>
    <t xml:space="preserve">Budowa i cykl życiowy pszczoły - 10 modeli na tablicy </t>
  </si>
  <si>
    <t xml:space="preserve">Typy tkanek roślinnych – model ścienny </t>
  </si>
  <si>
    <t>Bakterie, 21 różnych – model ścienny</t>
  </si>
  <si>
    <t>Dzioby ptaków – przystosowania do rodzaju pokarmu i środowiska życia, plansza z drążkami 90x130 cm</t>
  </si>
  <si>
    <t>Plansza edukacyjna: płazy i gady w Polsce, 130 x 90 cm, laminowana</t>
  </si>
  <si>
    <t>Szkielet naturalny wąż niejadowity</t>
  </si>
  <si>
    <t xml:space="preserve">Szkielet naturalny ptaka – gołąb </t>
  </si>
  <si>
    <t xml:space="preserve">Szkielet naturalny żaby preparowanej </t>
  </si>
  <si>
    <t xml:space="preserve">Szkielet naturalny żółwia </t>
  </si>
  <si>
    <t xml:space="preserve">Szkielet ryby w przekroju podłużnym </t>
  </si>
  <si>
    <t xml:space="preserve">Szkielet naturalny ryby </t>
  </si>
  <si>
    <t xml:space="preserve">Model RNA </t>
  </si>
  <si>
    <t xml:space="preserve">Model DNA - duży </t>
  </si>
  <si>
    <t xml:space="preserve">Model kwiatu z zalążnią i zalążkiem </t>
  </si>
  <si>
    <t xml:space="preserve">Model strukturalny liścia, 3-wymiarowy </t>
  </si>
  <si>
    <t xml:space="preserve">Model komórki roślinnej, budowa </t>
  </si>
  <si>
    <t xml:space="preserve">Model wiązki przewodzącej rośliny dwuliściennej </t>
  </si>
  <si>
    <t>Model komórki zwierzęcej</t>
  </si>
  <si>
    <t xml:space="preserve">Zęby człowieka, 8x, rozkładane </t>
  </si>
  <si>
    <t xml:space="preserve">Model do demonstracji pracy płuc człowieka </t>
  </si>
  <si>
    <t xml:space="preserve">Model blokowy skóry ludzkiej zdrowej i z oparzeniami </t>
  </si>
  <si>
    <t xml:space="preserve">Model ucha ludzkiego, 4x, 4-cz. model podstawowy </t>
  </si>
  <si>
    <t xml:space="preserve">Model oka ludzkiego, 4x, 6-częściowy </t>
  </si>
  <si>
    <t xml:space="preserve">Układ pokarmowy człowieka – zestaw modeli na tablicy, podstawowy </t>
  </si>
  <si>
    <t xml:space="preserve">Model układu moczowego męskiego 3D, 4-częściowy </t>
  </si>
  <si>
    <t xml:space="preserve">Model płuc, krtani (2-cz.) i serca, na tablicy </t>
  </si>
  <si>
    <t xml:space="preserve">Model budowy serca człowieka i naczyń zmienionych chorobowo </t>
  </si>
  <si>
    <t xml:space="preserve">Układ krążenia człowieka – model reliefowy, ogólny </t>
  </si>
  <si>
    <t xml:space="preserve">Ryby i płazy – zestaw 10 preparatów mikroskopowych </t>
  </si>
  <si>
    <t xml:space="preserve">Kręgowce – zestaw 25 preparatów mikroskopowych </t>
  </si>
  <si>
    <t xml:space="preserve">Bezkręgowe organizmy – zestaw 25 preparatów mikroskopowych </t>
  </si>
  <si>
    <t xml:space="preserve">Owady – zestaw 25 preparatów mikroskopowych </t>
  </si>
  <si>
    <t xml:space="preserve">Pasożyty zwierzęce – 10 preparatów mikroskopowych </t>
  </si>
  <si>
    <t xml:space="preserve">Komórki i tkanki zwierzęce – zestaw 25 preparatów mikroskopowych </t>
  </si>
  <si>
    <t xml:space="preserve">Podwiesie wolnostojące z belką rozbudowującą </t>
  </si>
  <si>
    <t xml:space="preserve">Huśtawka terapeutyczna ze stabilizatorem </t>
  </si>
  <si>
    <t xml:space="preserve">szt </t>
  </si>
  <si>
    <t xml:space="preserve">Równoważnia Kołyska duża </t>
  </si>
  <si>
    <t xml:space="preserve">Deska rotacyjna </t>
  </si>
  <si>
    <t>Wahadełko</t>
  </si>
  <si>
    <t xml:space="preserve">Huśtawka Drabinka Trójkątna </t>
  </si>
  <si>
    <t xml:space="preserve">Huśtawka Konik kwadratowy </t>
  </si>
  <si>
    <t xml:space="preserve">Piłka z kolcami 55, 65 i 75 cm </t>
  </si>
  <si>
    <t xml:space="preserve">Piłka bez kolców 55, 65 i 75 cm </t>
  </si>
  <si>
    <t xml:space="preserve">Trampolina 100 cm z poręczą </t>
  </si>
  <si>
    <t xml:space="preserve">Trampolina 122 cm z poręczą </t>
  </si>
  <si>
    <t xml:space="preserve">Mata Jeż duża </t>
  </si>
  <si>
    <t xml:space="preserve">Hamak Terapeutyczny (lniany) </t>
  </si>
  <si>
    <t xml:space="preserve">Maglownica mała </t>
  </si>
  <si>
    <t>Beczka</t>
  </si>
  <si>
    <t xml:space="preserve">Squeeze wielokolorowe </t>
  </si>
  <si>
    <t xml:space="preserve">Zestaw piłek sensorycznych z kolcami lub inną powierzchnią </t>
  </si>
  <si>
    <t xml:space="preserve">Poduszka sensoryczna </t>
  </si>
  <si>
    <t xml:space="preserve">Zestaw 10 piłek sensorycznych </t>
  </si>
  <si>
    <t xml:space="preserve">Tunel sensoryczny </t>
  </si>
  <si>
    <t xml:space="preserve">Gruszka rehabilitacyjna z granulatem </t>
  </si>
  <si>
    <t xml:space="preserve">Krzesło sensoryczne </t>
  </si>
  <si>
    <t xml:space="preserve">Domek lustrzany z wyposażeniem </t>
  </si>
  <si>
    <t>Zestaw świetlno-dźwiękowy (8 kolorowych pól</t>
  </si>
  <si>
    <t xml:space="preserve">Basen z podświetlanymi piłeczkami </t>
  </si>
  <si>
    <t xml:space="preserve">Kurtyna światłowodów 1m </t>
  </si>
  <si>
    <t xml:space="preserve">Interaktywna kolumna wodna 10x175cm z mikrofonem, pilotem, wodą destylowaną z kolorowymi rybkami interaktywna z miękką nakładką </t>
  </si>
  <si>
    <t xml:space="preserve">Tablica lustrzana z wężami UV </t>
  </si>
  <si>
    <t xml:space="preserve">Magiczne akwarium </t>
  </si>
  <si>
    <t xml:space="preserve">Gwieździste niebo sterowane pilotem 150 x 200 cm </t>
  </si>
  <si>
    <t xml:space="preserve">Zestaw kształtek rehabilitacyjnych (14szt.) </t>
  </si>
  <si>
    <t>Tapeta UV - z 2 reflektorami UV</t>
  </si>
  <si>
    <t>Zestaw do aromaterapii</t>
  </si>
  <si>
    <t xml:space="preserve">Tunel lustrzany TRZY FIGURY </t>
  </si>
  <si>
    <t xml:space="preserve">Kładka do ćwiczeń równoważnych duża </t>
  </si>
  <si>
    <t>Gigantyczny tunel tęczowy</t>
  </si>
  <si>
    <t xml:space="preserve">Topek- stożek </t>
  </si>
  <si>
    <t xml:space="preserve">Kołyska mała </t>
  </si>
  <si>
    <t xml:space="preserve">Materac lekki </t>
  </si>
  <si>
    <t xml:space="preserve">Gruszka mała zielona </t>
  </si>
  <si>
    <t xml:space="preserve">Talerz do balansowania </t>
  </si>
  <si>
    <t xml:space="preserve">Walec z otworem </t>
  </si>
  <si>
    <t xml:space="preserve">Plansza na kółkach Pełzak </t>
  </si>
  <si>
    <t xml:space="preserve">Wyspa do balansowania </t>
  </si>
  <si>
    <t xml:space="preserve">Piankowa mata do masażu stóp </t>
  </si>
  <si>
    <t xml:space="preserve">Sensokarty system przedsionkowy </t>
  </si>
  <si>
    <t xml:space="preserve">Kostka aktywności </t>
  </si>
  <si>
    <t>Zestaw do treningu węchowego z filcowymi krążkami</t>
  </si>
  <si>
    <t>Dotykowe rękawice</t>
  </si>
  <si>
    <t xml:space="preserve">Tabliczki motywacyjne </t>
  </si>
  <si>
    <t xml:space="preserve">Woreczki sensoryczne </t>
  </si>
  <si>
    <t xml:space="preserve">Dyski z fakturami </t>
  </si>
  <si>
    <t xml:space="preserve">Pakiet sensoryczny </t>
  </si>
  <si>
    <t xml:space="preserve">Dotykowa loteryjka </t>
  </si>
  <si>
    <t xml:space="preserve">Skrzynka zgadula </t>
  </si>
  <si>
    <t>Piaskownica</t>
  </si>
  <si>
    <t xml:space="preserve">Akcesoria do piaskownicy </t>
  </si>
  <si>
    <t xml:space="preserve">Ścieżki z fakturami </t>
  </si>
  <si>
    <t xml:space="preserve">Kamienie rzeczne </t>
  </si>
  <si>
    <t xml:space="preserve">Skrzynka skarbów z czterema otworami </t>
  </si>
  <si>
    <t xml:space="preserve">Walec z wypustkami do masażu </t>
  </si>
  <si>
    <t xml:space="preserve">Deskorolka duża </t>
  </si>
  <si>
    <t xml:space="preserve">Huśtawka typu Helikopter </t>
  </si>
  <si>
    <t xml:space="preserve">Huśtawka typu Platforma </t>
  </si>
  <si>
    <t xml:space="preserve">Huśtawka typu Trapez </t>
  </si>
  <si>
    <t>Huśtawka typu T</t>
  </si>
  <si>
    <t xml:space="preserve">Huśtawka typu Żaba (z przedłużką bungee) </t>
  </si>
  <si>
    <t xml:space="preserve">Materac </t>
  </si>
  <si>
    <t>Przyrząd do ćwiczeń koordynacji ruchowe</t>
  </si>
  <si>
    <t xml:space="preserve">Kolumna świetlna z 2 mikrofonami - podstawa na kółkach </t>
  </si>
  <si>
    <t>wyrób medyczny oznakowany znakiem bezpieczeństwa CE oraz zgodny z wymaganiami Ustawy o wyrobach medycznych z dnia 20.05.2010r.powiązanymi rozporządzeniami Ministra Zdrowia wdrażającymi do prawodawstwa polskiego Dyrektywę 93/42/EWG dotyczącymi wyrobów medycznych; okres gwarancji min. 24 miesiące</t>
  </si>
  <si>
    <t xml:space="preserve">komórki roślinne – 10 preparatów mikroskopowych </t>
  </si>
  <si>
    <t xml:space="preserve">tkanki człowieka zdrowe cz. I – 10 preparatów mikroskopowych </t>
  </si>
  <si>
    <t>rozmnażanie roślin-zestaw 10 preparatów mikroskopowych</t>
  </si>
  <si>
    <t>statyw na probówki PP 20 mm 40 miejsc</t>
  </si>
  <si>
    <t>podnośnik laboratoryjny - stal nierdzewna</t>
  </si>
  <si>
    <t>igła preparacyjna</t>
  </si>
  <si>
    <t xml:space="preserve">pudełko na szkiełka mikroskopowe </t>
  </si>
  <si>
    <t>bibuła jakościowa miękka</t>
  </si>
  <si>
    <t xml:space="preserve">paski wskaźnikowe pH 1-14 (100 sztuk) </t>
  </si>
  <si>
    <t>probówka okrągłodenna szkło</t>
  </si>
  <si>
    <t xml:space="preserve">kolba kulista okrągłodenna 50 ml </t>
  </si>
  <si>
    <t xml:space="preserve">kolba Erlenmayera w/sz 250 ml </t>
  </si>
  <si>
    <t xml:space="preserve">zlewka niska szklana 100 ml </t>
  </si>
  <si>
    <t xml:space="preserve">zlewka szklana wysoka 250 ml </t>
  </si>
  <si>
    <t>zlewka szklana wysoka 500 ml</t>
  </si>
  <si>
    <t xml:space="preserve">cylinder miarowy 25 ml </t>
  </si>
  <si>
    <t>cylinder miarowy 50 ml</t>
  </si>
  <si>
    <t>cylinder miarowy 100 ml</t>
  </si>
  <si>
    <t>cylinder miarowy 250 ml</t>
  </si>
  <si>
    <t>pipeta Pasteura PE 3 ml niesterylna - 500 szt.</t>
  </si>
  <si>
    <t xml:space="preserve">pipeta Pasteura PE 1 ml niesterylna - 500 szt. </t>
  </si>
  <si>
    <t xml:space="preserve">kroplomierz szklany 30 ml z pipetką </t>
  </si>
  <si>
    <t>butla szklana biała z niebieską nakrętką</t>
  </si>
  <si>
    <t xml:space="preserve">szalka Petriego 90/18 </t>
  </si>
  <si>
    <t>bagietka szklana 5-6 x 250 mm</t>
  </si>
  <si>
    <t>szkiełko mikroskopowe podstawowe szklane 76 x 26 x 1 mm</t>
  </si>
  <si>
    <t xml:space="preserve">palnik Bunsena </t>
  </si>
  <si>
    <t xml:space="preserve">przenośny pojemnik do obserwacji </t>
  </si>
  <si>
    <t xml:space="preserve">czerpak 1000 ml </t>
  </si>
  <si>
    <t>Zestaw metale: miedź (drut), żelazo (proszek, opiłki, drut), magnez (proszek, wiórki, wstążka), cyna, sód, potas, glin, ołów, cynk, chrom, mangan</t>
  </si>
  <si>
    <t>Zestaw niemetale: węgiel (grafit), węgiel drzewny, siarka (proszek), jod</t>
  </si>
  <si>
    <t>Zestaw tlenki: tlenek sodu, tlenek potasu, tlenek magnezu, tlenek żelaza (II), tlenek żelaza (III</t>
  </si>
  <si>
    <t>Zestaw wodorotlenki: wodorotlenek sodu, wodorotlenek wapnia, wodorotlenek baru</t>
  </si>
  <si>
    <t>Zestaw kwasy</t>
  </si>
  <si>
    <t xml:space="preserve">aparat Hoffmana (do elektrolizy) </t>
  </si>
  <si>
    <t xml:space="preserve">aparat Kippa do otrzymywania wybranych gazów </t>
  </si>
  <si>
    <t xml:space="preserve">zestaw do podgrzewania, odparowywania i wyprażania </t>
  </si>
  <si>
    <t>zestaw do wykrywania i badania właściwości cukrów</t>
  </si>
  <si>
    <t>zestaw do wykrywania i badania właściwości białek</t>
  </si>
  <si>
    <t xml:space="preserve">węglowodory podstawowe - zestaw kompaktowy </t>
  </si>
  <si>
    <t>zestaw do badania stanu powietrza, w tym zanieczyszczenia i hałasu</t>
  </si>
  <si>
    <t xml:space="preserve">zasilacz demonstracyjny </t>
  </si>
  <si>
    <t>przewody ze złączami krokodylkowymi</t>
  </si>
  <si>
    <t>płytka z zaciskiem bananowym - miedziana</t>
  </si>
  <si>
    <t xml:space="preserve">zestaw – Skąd się biorą kolorowe minerały? </t>
  </si>
  <si>
    <t>kolekcja – Jak krystalizują minerały?</t>
  </si>
  <si>
    <t xml:space="preserve">duży zestaw do chemii organicznej i nieorganicznej </t>
  </si>
  <si>
    <t xml:space="preserve">zestaw podstawowy do biochemii </t>
  </si>
  <si>
    <t>model przestrzenny do budowy atomów według Bohra</t>
  </si>
  <si>
    <t xml:space="preserve">zestaw podstawowy do budowy struktur chemicznych </t>
  </si>
  <si>
    <t xml:space="preserve">kształty cząsteczek – 8 modeli </t>
  </si>
  <si>
    <t xml:space="preserve">orbitale atomowe – 14 modeli </t>
  </si>
  <si>
    <t xml:space="preserve"> magnetyczny zestaw tablicowy do chemii organicznej </t>
  </si>
  <si>
    <t xml:space="preserve">maszyna elektrostatyczna </t>
  </si>
  <si>
    <t xml:space="preserve">multimetr cyfrowy z pomiarem temperatury </t>
  </si>
  <si>
    <t>przewody krokodylkowe</t>
  </si>
  <si>
    <t xml:space="preserve">oprawka do żarówki MES 10 mm na 10 szt </t>
  </si>
  <si>
    <t>żarówka MES 10 mm - 6,0 V (150 mA) – 10 szt. x 9,90 zł = 99 zł gwint MES śr. 10 mm - 10 sztuk - 6 V (150 mA)</t>
  </si>
  <si>
    <t xml:space="preserve">prawo Lenza - magiczna rurka miedziana </t>
  </si>
  <si>
    <t xml:space="preserve">Zasilacz prądu stałego </t>
  </si>
  <si>
    <t xml:space="preserve">zestaw podstawowych obwodów elektrycznych </t>
  </si>
  <si>
    <t xml:space="preserve">soczewki podstawowe 50 mm </t>
  </si>
  <si>
    <t xml:space="preserve">lusterko szklane 75 mm - wklęsło-wypukłe </t>
  </si>
  <si>
    <t>lusterka bezpieczne 10 cm - wklęsło-wypukłe</t>
  </si>
  <si>
    <t>komplet pryzmatów</t>
  </si>
  <si>
    <t xml:space="preserve">projektory światła LED </t>
  </si>
  <si>
    <t xml:space="preserve">równia pochyła z wałkiem, regulowana </t>
  </si>
  <si>
    <t xml:space="preserve">kołyska Newtona </t>
  </si>
  <si>
    <t>pomoc do wyznaczania środka ciężkości</t>
  </si>
  <si>
    <t xml:space="preserve">wózek do zderzeń i obciążania </t>
  </si>
  <si>
    <t xml:space="preserve">dynamometr / Siłomierz 1 N / </t>
  </si>
  <si>
    <t xml:space="preserve">zestaw do demonstracji przewodnictwa cieplnego </t>
  </si>
  <si>
    <t xml:space="preserve">przyrząd do badania liniowej rozszerzalności cieplnej metali </t>
  </si>
  <si>
    <t xml:space="preserve">rurka do demonstracji zjawiska konwekcji </t>
  </si>
  <si>
    <t xml:space="preserve">przyrząd do demonstracji przewodności cieplnej różnych metali </t>
  </si>
  <si>
    <t>duży zestaw klasowy do magnetyzmu</t>
  </si>
  <si>
    <t>igła magnetyczna na 2-częściowej podstawie 10 cm</t>
  </si>
  <si>
    <t xml:space="preserve">elektromagnes demonstracyjny na podstawie </t>
  </si>
  <si>
    <t xml:space="preserve">model silnika elektrycznego prądu stałego </t>
  </si>
  <si>
    <t xml:space="preserve">magnetyzm kuli ziemskiej – zestaw doświadczalny </t>
  </si>
  <si>
    <t>płyta z zatopionymi opiłkami i 2 rodzajami magnesów</t>
  </si>
  <si>
    <t xml:space="preserve">pudełka z opiłkami + magnesy – zestaw klasowy </t>
  </si>
  <si>
    <t xml:space="preserve">zwój i cewka (kpl. przewodników) na transparentnej płytce </t>
  </si>
  <si>
    <t xml:space="preserve">potrójne wahadło </t>
  </si>
  <si>
    <t xml:space="preserve">zestaw 12 różnych sprężyn z obustronnymi zawieszkami </t>
  </si>
  <si>
    <t>zestaw materiałów elastycznych do ćwiczeń</t>
  </si>
  <si>
    <t xml:space="preserve">kamertony rezonacyjne, kpl. 2 z młotkiem </t>
  </si>
  <si>
    <t xml:space="preserve">miernik natężenia dźwięku, cyfrowy 30.. 130 dBA </t>
  </si>
  <si>
    <t>zestaw 14 bloków różnych materiałów-ciał stały</t>
  </si>
  <si>
    <t>opiłki do badania pola magnetycznego</t>
  </si>
  <si>
    <t>12 płytek-typów metali</t>
  </si>
  <si>
    <t>bloki metali – 6 róż</t>
  </si>
  <si>
    <t xml:space="preserve">zestaw 6 różnych cylindrów – jednakowy ciężar </t>
  </si>
  <si>
    <t xml:space="preserve">kule z otworami – 6 różnych </t>
  </si>
  <si>
    <t xml:space="preserve">zestaw Filtrujemy-Oczyszczamy </t>
  </si>
  <si>
    <t>magnes podkowiasty o długości 10 cm ze zworą</t>
  </si>
  <si>
    <t xml:space="preserve">pałeczka elektrostatyczna, ebonitowa </t>
  </si>
  <si>
    <t xml:space="preserve">pałeczka elektrostatyczna, akrylowa </t>
  </si>
  <si>
    <t xml:space="preserve">pałeczka elektrostatyczna, nylonowa </t>
  </si>
  <si>
    <t xml:space="preserve">pałeczka elektrostatyczna, szklana </t>
  </si>
  <si>
    <t xml:space="preserve">zestaw do doświadczeń z elektrostatyki z siatką Faradaya </t>
  </si>
  <si>
    <t xml:space="preserve">elektrody do badania elektrolitów i przewodności </t>
  </si>
  <si>
    <t xml:space="preserve">zestaw do budowy prostych ogniw </t>
  </si>
  <si>
    <t>waga elektroniczna przenośna 2000 g / 1 g</t>
  </si>
  <si>
    <t>komplet 6 wag sprężynowych</t>
  </si>
  <si>
    <t xml:space="preserve">miara zwijana 30 m </t>
  </si>
  <si>
    <t>GPS</t>
  </si>
  <si>
    <t>Town zestaw workbook and helpbook x 10</t>
  </si>
  <si>
    <t>szafa otwarta</t>
  </si>
  <si>
    <t>stół laboratoryjny dla nauczyciela</t>
  </si>
  <si>
    <t>dygestorium</t>
  </si>
  <si>
    <t>wizualizer</t>
  </si>
  <si>
    <t>dwustronny stojak do palnika alkoholowego</t>
  </si>
  <si>
    <t>zestaw do biologii</t>
  </si>
  <si>
    <t xml:space="preserve">BENTON - Test Pamięci Wzrokowej Bentona </t>
  </si>
  <si>
    <t xml:space="preserve">CFT 1-R Neutralny Kulturowo Test Inteligencji Cattella – wersja 1 zrewidowana przez Rudolfa H. Weiβa i Jürgena Osterlanda </t>
  </si>
  <si>
    <t xml:space="preserve">CFT 20-R Neutralny Kulturowo Test Inteligencji Cattella – wersja 2 zrewidowana przez R. H. Weiβa we współpracy z B.Weiβem </t>
  </si>
  <si>
    <t>DMI - Diagnoza Możliwości Intelektualnych</t>
  </si>
  <si>
    <t xml:space="preserve">Jak odreagować emocje </t>
  </si>
  <si>
    <t>Pamiętnik mojego humoru</t>
  </si>
  <si>
    <t>Karty pracy "Sposoby na złość"</t>
  </si>
  <si>
    <t>Kalejdoskop emocji</t>
  </si>
  <si>
    <t>Narysuj emocje</t>
  </si>
  <si>
    <t>Nasze Emocje - gra memory</t>
  </si>
  <si>
    <t>Drzewko smutku i radości</t>
  </si>
  <si>
    <t>Listki do drzewka smutku i radości</t>
  </si>
  <si>
    <t>worek do boksowania złości</t>
  </si>
  <si>
    <t>plansza do wytupywania złosci</t>
  </si>
  <si>
    <t>kolorowe poduchy Emocje</t>
  </si>
  <si>
    <t>Uczucia, zdrowie i bezpieczeństwo</t>
  </si>
  <si>
    <t>Góra uczuć</t>
  </si>
  <si>
    <t>ZASADA KONKURENCYJNOŚCI</t>
  </si>
  <si>
    <t>WYDATKI ZWIĄZANE ZE STOSUNKIEM PRACY</t>
  </si>
  <si>
    <r>
      <t xml:space="preserve">szkolenie dla rodziców- autorskiego programu </t>
    </r>
    <r>
      <rPr>
        <i/>
        <sz val="9"/>
        <rFont val="Cambria"/>
        <family val="1"/>
        <charset val="238"/>
        <scheme val="major"/>
      </rPr>
      <t>I Ty masz cudowne dziecko</t>
    </r>
    <r>
      <rPr>
        <sz val="9"/>
        <rFont val="Cambria"/>
        <family val="1"/>
        <charset val="238"/>
        <scheme val="major"/>
      </rPr>
      <t xml:space="preserve"> prowadzącej szkolenie wspólne dla rodziców i nauczycieli (dla 25os.)</t>
    </r>
  </si>
  <si>
    <t>15000000-8</t>
  </si>
  <si>
    <t>KOMPETENCJE, UMIEJĘTNOŚCI I POSTAWY 
szkolenia -obiad - usługa cateringowa</t>
  </si>
  <si>
    <t>KOMPETENCJE, UMIEJĘTNOŚCI I POSTAWY 
szkolenia -serwis kawowy</t>
  </si>
  <si>
    <t>usługi dowożenia posiłków</t>
  </si>
  <si>
    <t>60100000-9</t>
  </si>
  <si>
    <t>usługi w zakresie transportu drogowego</t>
  </si>
  <si>
    <t>WSPARCIE UCZNIÓW  - przewóz z zajęć do domu</t>
  </si>
  <si>
    <t>WSPARCIE NAUCYCIELI  - usługa cateringowa</t>
  </si>
  <si>
    <t>WSPARCIE NAUCYCIELI I RODZICÓW - serwis kawowy</t>
  </si>
  <si>
    <t>WSPARCIE  RODZICÓW - WYNAGRODZENIE PSYCHOLOGA (stosunek pracy), 2 x USŁUGA</t>
  </si>
  <si>
    <t>WSPARCIE UCZNIÓW  - żywienie uczniów uczestniczacych w zajęciach</t>
  </si>
  <si>
    <t>WSPARCIE UCZNIÓW  - łącznie 4 wyjazdy: po 2 w 2019r. (Biebrzański Park Narodowy i Toruń) oraz 2020 r. (Białowieża i Trójmiasto)</t>
  </si>
  <si>
    <t>wydatki różne w róznym czasie i miejscu</t>
  </si>
  <si>
    <t>WSPARCIE UCZNIÓW  - zakup nagród</t>
  </si>
  <si>
    <t>żywność, napoje, produkty pokrewne</t>
  </si>
  <si>
    <t>15820000-2
15860000-4
15320000-7</t>
  </si>
  <si>
    <t>wyroby piekarnicze i ciastk. o przedłużonej trwałości;
kawa, herbata;
soki owocowe i warzywne</t>
  </si>
  <si>
    <t>materiały szkolne biurowe, chemiczne, spożywcze do doświadczeń, inne do bieżących potrzeb realizowanych zajęć</t>
  </si>
  <si>
    <t xml:space="preserve">MATERIAŁY DLA UCZNIÓW </t>
  </si>
  <si>
    <t>WSPARCIE NAUCYCIELI  - szkolenia</t>
  </si>
  <si>
    <t>WSPARCIE NAUCYCIELI  - studia podyplomowe</t>
  </si>
  <si>
    <t>Kształtowanie i rozwijanie u uczniów kompetencji kluczowych</t>
  </si>
  <si>
    <t>Eksperyment</t>
  </si>
  <si>
    <t xml:space="preserve">Kompetencje cyfrowe </t>
  </si>
  <si>
    <t>Wsparcie ucznia ze SPE</t>
  </si>
  <si>
    <t>SPE-STUDIA PODYPLOMOWE-Integracja sensoryczna</t>
  </si>
  <si>
    <t>SPRZĘT (MEDYCZNY) DO TERAPII INTEGRACJI SENSORYCZNEJ</t>
  </si>
  <si>
    <t>Różne urządzenia i produkty medyczne</t>
  </si>
  <si>
    <t xml:space="preserve">33190000-8 </t>
  </si>
  <si>
    <t>33190000-9</t>
  </si>
  <si>
    <t>30000000-9</t>
  </si>
  <si>
    <t xml:space="preserve">maszyny biurowe i liczące, sprzęt i materiały, z wyjątkiem mebli i pakietów oprogramowania </t>
  </si>
  <si>
    <t>KOMPUTERY I INNY SPRZĘT WSPÓŁPRACUJĄCY Z KOMPUTEREM</t>
  </si>
  <si>
    <t>ROZEZNANIE RYNKU</t>
  </si>
  <si>
    <t>WG REGULAMINU WŁASNEGO</t>
  </si>
  <si>
    <t>tryb udzielania zamówień określony będzie w XI-XII .2019r. (szacowanie wartości)</t>
  </si>
  <si>
    <t>meble szkolne</t>
  </si>
  <si>
    <t>39160000-2</t>
  </si>
  <si>
    <t xml:space="preserve">USŁUGA REMONTOWA </t>
  </si>
  <si>
    <t xml:space="preserve">SPE -pakiet terapeutyczny </t>
  </si>
  <si>
    <t>POMOCE DYDAKTYCZNE SŁUZĄCE DO ROZPOZNAWANIA POTRZEB UCZNIÓW ZE SPE</t>
  </si>
  <si>
    <t>80500000-9</t>
  </si>
  <si>
    <t>usługi szkolenia personelu</t>
  </si>
  <si>
    <t>usługi edukacji dla dorosłych na poziomie akademickim</t>
  </si>
  <si>
    <t>80430000-7</t>
  </si>
  <si>
    <t>80570000-0</t>
  </si>
  <si>
    <t>usługi szkoleniowe w dziedzinie rozwoju osobistego</t>
  </si>
  <si>
    <t>80570000-1</t>
  </si>
  <si>
    <t>BUDŻET - GRUPY WYDATKÓW PROJEKTU "KLUCZE DO SUKCESU"</t>
  </si>
  <si>
    <t>MEBLE KOMPUTEROWYCH</t>
  </si>
  <si>
    <t>POMOCE DYDAKTYCZNE I MEBLE DO PRACOWNI PRZEDMIOTOWYCH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</si>
  <si>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</si>
  <si>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</si>
  <si>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</si>
  <si>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</si>
  <si>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</si>
  <si>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</si>
  <si>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</si>
  <si>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</si>
  <si>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</si>
  <si>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</si>
  <si>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</si>
  <si>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</si>
  <si>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</si>
  <si>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</si>
  <si>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</si>
  <si>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 xml:space="preserve">Doposażenie szkoły w pomoce dydaktyczne w ramach projektu „Klucze do sukcesu” współfinansowanego ze środków Europejskiego Funduszu Społecznego w ramach Regionalnego Programu Operacyjnego Województwa Warmińsko-Mazurskiego na lata 2014-2020 Społecznego </t>
  </si>
  <si>
    <t>Akademia Umysłu - Uczeń EDU</t>
  </si>
  <si>
    <t xml:space="preserve">Gry logiczne - 23 szt. x śr. cena 78,14 np. Słowo Stwory, Monopoly, Bystre oczko, Kalambury, Junior scriba, Cortex, Dobble, 5 Sekund Junior </t>
  </si>
  <si>
    <t xml:space="preserve">zestaw do demonstracji kolizji wózki + tor </t>
  </si>
  <si>
    <t>Piasek kinetyczny do piaskownicy 1kg</t>
  </si>
  <si>
    <r>
      <t>Sensoryczne piłeczki świecące - 1 kpl-z</t>
    </r>
    <r>
      <rPr>
        <sz val="9"/>
        <rFont val="Cambria"/>
        <family val="1"/>
        <charset val="238"/>
        <scheme val="major"/>
      </rPr>
      <t xml:space="preserve">estaw kolorowych piłeczek sensorycznych, które świecą podczas odbijania ich. Dzięki nieregularnej powierzchni odbijają się pod różnym kątem( 4 szt., śr. ok. 7 cm);  </t>
    </r>
    <r>
      <rPr>
        <i/>
        <sz val="9"/>
        <rFont val="Cambria"/>
        <family val="1"/>
        <charset val="238"/>
        <scheme val="major"/>
      </rPr>
      <t>- Klepsydra sensoryczna - 1 kpl -p</t>
    </r>
    <r>
      <rPr>
        <sz val="9"/>
        <rFont val="Cambria"/>
        <family val="1"/>
        <charset val="238"/>
        <scheme val="major"/>
      </rPr>
      <t xml:space="preserve">o odwróceniu klepsydry kolorowy żel powoli spływa na dno (wym.  ok.8 x 20 cm); </t>
    </r>
    <r>
      <rPr>
        <i/>
        <sz val="9"/>
        <rFont val="Cambria"/>
        <family val="1"/>
        <charset val="238"/>
        <scheme val="major"/>
      </rPr>
      <t>- puszki dźwiękowe- 1 szt.- d</t>
    </r>
    <r>
      <rPr>
        <sz val="9"/>
        <rFont val="Cambria"/>
        <family val="1"/>
        <charset val="238"/>
        <scheme val="major"/>
      </rPr>
      <t xml:space="preserve">rewniane puszki z uchwytami, które wydają różne tony dźwięków. Zadaniem dziecka jest znalezienie pary puszek o identycznym brzmieniu( podstawa o wym. ok. 30 x 16 x 2 cm, 8 szt. puszek o wym.  ok.6 x 6 x 4 cm); </t>
    </r>
    <r>
      <rPr>
        <i/>
        <sz val="9"/>
        <rFont val="Cambria"/>
        <family val="1"/>
        <charset val="238"/>
        <scheme val="major"/>
      </rPr>
      <t>- Młynek-pozytywka, 1 szt -l</t>
    </r>
    <r>
      <rPr>
        <sz val="9"/>
        <rFont val="Cambria"/>
        <family val="1"/>
        <charset val="238"/>
        <scheme val="major"/>
      </rPr>
      <t xml:space="preserve">ekka, metalowa puszka, w której umieszczony jest mechanizm grający. Dziecko kręcąc korbką słyszy wydobywające się z zabawki dźwięki, które przypominają przyjemne dla ucha "melodyjne pstrykanie". Zabawka stymuluje układ słuchowy oraz usprawnia rączkę dziecka. Dźwięk wydobywający się z puszki ma kojący wpływ na dzieci pobudzone i agresywne ( śr. ok. 7,5 cm, wys. ok.11 cm);  </t>
    </r>
    <r>
      <rPr>
        <i/>
        <sz val="9"/>
        <rFont val="Cambria"/>
        <family val="1"/>
        <charset val="238"/>
        <scheme val="major"/>
      </rPr>
      <t>- Dzwonki z rączką - 1 szt</t>
    </r>
    <r>
      <rPr>
        <sz val="9"/>
        <rFont val="Cambria"/>
        <family val="1"/>
        <charset val="238"/>
        <scheme val="major"/>
      </rPr>
      <t xml:space="preserve">.- zestaw metalowych dzwonków w różnych kolorach, z plastikowymi rączkami; każdy kolor oznacza inny dźwięk ( 8 szt.,dł. ok. 13,5 cm, śr. ok. 7,4 cm); - </t>
    </r>
    <r>
      <rPr>
        <i/>
        <sz val="9"/>
        <rFont val="Cambria"/>
        <family val="1"/>
        <charset val="238"/>
        <scheme val="major"/>
      </rPr>
      <t>Kastaniety z rączką - 1 szt.-w</t>
    </r>
    <r>
      <rPr>
        <sz val="9"/>
        <rFont val="Cambria"/>
        <family val="1"/>
        <charset val="238"/>
        <scheme val="major"/>
      </rPr>
      <t xml:space="preserve">ykonane z drewna (dł. ok.21 cm, wym. klapsa ruchomego ok. 9,5 x 4,5 cm); - Marakasy  - 1 kpl.-wykonane z drewna ( 2 szt., wym. ok.20,5 x 5,5 cm); - </t>
    </r>
    <r>
      <rPr>
        <i/>
        <sz val="9"/>
        <rFont val="Cambria"/>
        <family val="1"/>
        <charset val="238"/>
        <scheme val="major"/>
      </rPr>
      <t>Ocean - 1 szt.-p</t>
    </r>
    <r>
      <rPr>
        <sz val="9"/>
        <rFont val="Cambria"/>
        <family val="1"/>
        <charset val="238"/>
        <scheme val="major"/>
      </rPr>
      <t xml:space="preserve">odczas poruszania przemieszczające się wewnątrz metalowe kuleczki imitują dźwięk szumu fal. (śr.  ok.25 cm); - </t>
    </r>
    <r>
      <rPr>
        <i/>
        <sz val="9"/>
        <rFont val="Cambria"/>
        <family val="1"/>
        <charset val="238"/>
        <scheme val="major"/>
      </rPr>
      <t xml:space="preserve">Dzwoneczki na rękę- 1 kpl- </t>
    </r>
    <r>
      <rPr>
        <sz val="9"/>
        <rFont val="Cambria"/>
        <family val="1"/>
        <charset val="238"/>
        <scheme val="major"/>
      </rPr>
      <t xml:space="preserve">4 dzwoneczki umieszczone na nylonowej taśmie ( 2 szt., dł. taśmy ok. 23 cm, śr. dzwonka  ok.2 cm); </t>
    </r>
    <r>
      <rPr>
        <i/>
        <sz val="9"/>
        <rFont val="Cambria"/>
        <family val="1"/>
        <charset val="238"/>
        <scheme val="major"/>
      </rPr>
      <t>- Sensoryczne misie – 1 kpl -</t>
    </r>
    <r>
      <rPr>
        <sz val="9"/>
        <rFont val="Cambria"/>
        <family val="1"/>
        <charset val="238"/>
        <scheme val="major"/>
      </rPr>
      <t xml:space="preserve">misie, które można przytulać, dotykać i jednocześnie wykorzystywać do różnorakich zabaw sensorycznych, stymulujących zmysł dotyku. Znajdujące się we wnętrzu przytulanki  różnorodne wypełnienia (kamyki, ziarna grochu, ryżu itp.) dostarczą dziecku wielu dotykowych stymulacji. Dołączone do zestawu elementy w postaci 2 kompletów woreczków i szaliczków pozwolą nam na wzbogacenie stymulacji sensorycznej różnymi zabawami, w oparciu o porównywanie, wyszukiwanie, zestawianie czy odgadywanie (5 misiów o wys. ok. 18 cm różniących się między sobą rodzajem wypełnienia, 5 brązowych woreczków o dł. boku ok.8 cm, każdy z wypełnieniem odpowiadającym jednemu z misiów, 5 woreczków w różnych kolorach o dł. boku ok.8 cm, każdy odpowiadający kolorowi szaliczka jednego z misiów, 5 kolorowych szaliczków (do zawiązywania na szyi misia, kolory woreczków odpowiadają kolorom szaliczków); - </t>
    </r>
    <r>
      <rPr>
        <i/>
        <sz val="9"/>
        <rFont val="Cambria"/>
        <family val="1"/>
        <charset val="238"/>
        <scheme val="major"/>
      </rPr>
      <t>Dotykowa loteryjka - 1 kpl - d</t>
    </r>
    <r>
      <rPr>
        <sz val="9"/>
        <rFont val="Cambria"/>
        <family val="1"/>
        <charset val="238"/>
        <scheme val="major"/>
      </rPr>
      <t xml:space="preserve">rewniane elementy do rozpoznawania poprzez dotyk. Każdy kształt wylosowany z woreczka należy dopasować do właściwego szablonu. Gra stymuluje zmysł dotyku, pobudza wyobraźnię ( wym. kartonowych szablonów ok. 8 x 8 cm, 24 elem.  o wym. ok. 4,5 x 6,5 x 0,9 cm, woreczek); </t>
    </r>
    <r>
      <rPr>
        <i/>
        <sz val="9"/>
        <rFont val="Cambria"/>
        <family val="1"/>
        <charset val="238"/>
        <scheme val="major"/>
      </rPr>
      <t>- Fakturowe obrazki - 1 kpl -p</t>
    </r>
    <r>
      <rPr>
        <sz val="9"/>
        <rFont val="Cambria"/>
        <family val="1"/>
        <charset val="238"/>
        <scheme val="major"/>
      </rPr>
      <t xml:space="preserve">omoc stymulująca zmysł dotyku, rozwijająca słownictwo, pamięć i uwagę słuchową. Zestaw z 25 płytek - obrazków przedstawiających przedmioty z najbliższego otoczenia dziecka, które można podzielić na 5 grup powiązanych tematycznie (zabawki, jedzenie, ubrania, zwierzęta, przedmioty codziennego użytku), obrazki o różnej fakturze (3 rodzaje: pluszowa, aksamitna i gładka) i kolorze na pojedynczych płytkach MDF (wym. ok. 13 x 16 cm); - </t>
    </r>
    <r>
      <rPr>
        <i/>
        <sz val="9"/>
        <rFont val="Cambria"/>
        <family val="1"/>
        <charset val="238"/>
        <scheme val="major"/>
      </rPr>
      <t>Fakturowa opaska z kulką - 1 szt- o</t>
    </r>
    <r>
      <rPr>
        <sz val="9"/>
        <rFont val="Cambria"/>
        <family val="1"/>
        <charset val="238"/>
        <scheme val="major"/>
      </rPr>
      <t xml:space="preserve">paska wykonana z fragmentów materiałów o różnych fakturach, dodatkowo wewnątrz opaski  kulka, którą można przesuwać (śr. ok. 20 cm, szer. ok.6,5 cm); - </t>
    </r>
    <r>
      <rPr>
        <i/>
        <sz val="9"/>
        <rFont val="Cambria"/>
        <family val="1"/>
        <charset val="238"/>
        <scheme val="major"/>
      </rPr>
      <t>Świecąca tęczowa piłeczka - 1 szt - g</t>
    </r>
    <r>
      <rPr>
        <sz val="9"/>
        <rFont val="Cambria"/>
        <family val="1"/>
        <charset val="238"/>
        <scheme val="major"/>
      </rPr>
      <t xml:space="preserve">umowa piłka świeci po odbiciu od powierzchni podłogi, ściany (śr. ok. 6,5 cm); - </t>
    </r>
    <r>
      <rPr>
        <i/>
        <sz val="9"/>
        <rFont val="Cambria"/>
        <family val="1"/>
        <charset val="238"/>
        <scheme val="major"/>
      </rPr>
      <t>Piłeczka  Pajączek duża (1 szt</t>
    </r>
    <r>
      <rPr>
        <sz val="9"/>
        <rFont val="Cambria"/>
        <family val="1"/>
        <charset val="238"/>
        <scheme val="major"/>
      </rPr>
      <t xml:space="preserve">.,śr.  ok.11 cm); - </t>
    </r>
    <r>
      <rPr>
        <i/>
        <sz val="9"/>
        <rFont val="Cambria"/>
        <family val="1"/>
        <charset val="238"/>
        <scheme val="major"/>
      </rPr>
      <t>Zestaw sensorycznych piłeczek – 1kpl - z</t>
    </r>
    <r>
      <rPr>
        <sz val="9"/>
        <rFont val="Cambria"/>
        <family val="1"/>
        <charset val="238"/>
        <scheme val="major"/>
      </rPr>
      <t xml:space="preserve">estaw piłek o różnej strukturze i powierzchni. Służą one do ćwiczeń zmysłu dotyku, masażu rąk(20 piłek, śr. od 4 do 7,5 cm, worek na rzep z wytrzymałej tkaniny o wym.  ok.32 x 40 cm);  - </t>
    </r>
    <r>
      <rPr>
        <i/>
        <sz val="9"/>
        <rFont val="Cambria"/>
        <family val="1"/>
        <charset val="238"/>
        <scheme val="major"/>
      </rPr>
      <t>Fakturowe kwadraty - zestaw podstawowy- 1 kpl- k</t>
    </r>
    <r>
      <rPr>
        <sz val="9"/>
        <rFont val="Cambria"/>
        <family val="1"/>
        <charset val="238"/>
        <scheme val="major"/>
      </rPr>
      <t xml:space="preserve">wadraty z różnymi wypełnieniami, z pokryciem z tkaniny bawełnianej, podszyte antypoślizgową gumą. Zabawy i ćwiczenia z kwadratami usprawniają motorykę i rozwijają zmysł dotyku (wym. elem.  ok.40 x 40 cm, 6 szt, wypełnienia i pokrycia: miękkie piłeczki, długie futerko, krótkie futerko, groch, folia, chropowata guma); </t>
    </r>
    <r>
      <rPr>
        <i/>
        <sz val="9"/>
        <rFont val="Cambria"/>
        <family val="1"/>
        <charset val="238"/>
        <scheme val="major"/>
      </rPr>
      <t xml:space="preserve"> - Mata z kieszeniami do samodzielnego wypełnienia -1 szt- k</t>
    </r>
    <r>
      <rPr>
        <sz val="9"/>
        <rFont val="Cambria"/>
        <family val="1"/>
        <charset val="238"/>
        <scheme val="major"/>
      </rPr>
      <t xml:space="preserve">olorowa mata z tkaniny bawełnianej, złożona z 5 kieszeni zamykanych na rzep. Można umieszczać w nich różne wypełnienia (np. groch, szeleszczącą folię, piankę, koraliki lub woreczki ,  taka pomoc sensoryczna pozwoli dzieciom rozwijać zmysł dotyku oraz percepcję wzrokową(wym. elem. ok. 38,5 x 38,5 cm, dł. ok. 205 cm); - </t>
    </r>
    <r>
      <rPr>
        <i/>
        <sz val="9"/>
        <rFont val="Cambria"/>
        <family val="1"/>
        <charset val="238"/>
        <scheme val="major"/>
      </rPr>
      <t>Woreczki do maty z kieszeniami -1 kpl (3 szt); b</t>
    </r>
    <r>
      <rPr>
        <sz val="9"/>
        <rFont val="Cambria"/>
        <family val="1"/>
        <charset val="238"/>
        <scheme val="major"/>
      </rPr>
      <t xml:space="preserve">awełniane woreczki z grochem, przeznaczone do wypełniania maty z kieszeniami ; w jednej kieszeni zmieszczą się  ok.3 szt.( wym.  ok. 33 x 11 x 3 cm); </t>
    </r>
    <r>
      <rPr>
        <i/>
        <sz val="9"/>
        <rFont val="Cambria"/>
        <family val="1"/>
        <charset val="238"/>
        <scheme val="major"/>
      </rPr>
      <t>- Kładka- 1 kpl.- z</t>
    </r>
    <r>
      <rPr>
        <sz val="9"/>
        <rFont val="Cambria"/>
        <family val="1"/>
        <charset val="238"/>
        <scheme val="major"/>
      </rPr>
      <t xml:space="preserve">estaw tworzący tor do ćwiczeń na równowagę; podstawy mogą być ustawiane w pionie i w poziomie (płaskich elementów o wym. ok. 95 x 11 x 2 cm, 5 podstaw z zaczepami z drewna o wym. ok. 28 x 14 x 5 cm);  </t>
    </r>
    <r>
      <rPr>
        <i/>
        <sz val="9"/>
        <rFont val="Cambria"/>
        <family val="1"/>
        <charset val="238"/>
        <scheme val="major"/>
      </rPr>
      <t>- Mozaika w drewnianym pudełku - 1 kpl - r</t>
    </r>
    <r>
      <rPr>
        <sz val="9"/>
        <rFont val="Cambria"/>
        <family val="1"/>
        <charset val="238"/>
        <scheme val="major"/>
      </rPr>
      <t xml:space="preserve">ozwija spostrzegawczość i twórcze myślenie; drewniane klocki mozaiki służą do odtwarzania i tworzenia licznych wzorów oraz kombinacji kształtów i kolorów (ok. 40 elem. w kształcie rombów i trójkątów w 5 kolorach, książeczka z 48 wzorami o wzrastającym stopniu trudności);  - </t>
    </r>
    <r>
      <rPr>
        <i/>
        <sz val="9"/>
        <rFont val="Cambria"/>
        <family val="1"/>
        <charset val="238"/>
        <scheme val="major"/>
      </rPr>
      <t xml:space="preserve">Odgłosy przyrody - zgadywanki obrazkowo-dźwiękowe -1kpl.- </t>
    </r>
    <r>
      <rPr>
        <sz val="9"/>
        <rFont val="Cambria"/>
        <family val="1"/>
        <charset val="238"/>
        <scheme val="major"/>
      </rPr>
      <t xml:space="preserve">20 zagadek,  każda składa się ze ścieżki dźwiękowej oraz karty ze zdjęciami. Dziecko słucha kolejno trzech dźwięków i układa rozrzucone przed nim obrazki w odpowiedniej kolejności. Jeśli dziecko prawidłowo rozwiązało zagadkę, po odwróceniu planszy otrzyma nagrodę: obrazek tematycznie związany z zadaniem. Zagadki dotyczą rzeczy znanych i bliskich dziecku, takich jak najczęstsze zjawiska pogodowe czy lubiane przez maluchy zwierzęta. Dzięki zabawie dziecko rozwija umiejętność koncentracji na dźwięku, spostrzeganie i pamięć słuchową (format: B5, zeszyt A5, ok. 8 str., ok.20 plansz dwustronnie drukowanych, kolorowych, płyta CD, plastikowe kieszonki, oprawa np. teczka); - </t>
    </r>
    <r>
      <rPr>
        <i/>
        <sz val="9"/>
        <rFont val="Cambria"/>
        <family val="1"/>
        <charset val="238"/>
        <scheme val="major"/>
      </rPr>
      <t>Dysk sensoryczny do balansowania - 1 szt.Dysk do balansowania ciałem, do nauki utrzymania równowagi. Ma wypustki sensoryczne oraz zagłębienia umożliwiające utrzymanie się na dysku. Wykonany z bardzo trwałego tworzywa (śr.  ok.36 cm, grubość ok 4,5 cm, kolor niebiesko-czarny, maksymalne obciążenie  ok.135 kg); - Poznajemy dźwięki - 1 kpl.- dzięki tej pomocy już bardzo wcześnie możemy ćwiczyć z dziećmi uwagę słuchową, koncentrację, umiejętność identyfikowania i różnicowania dźwięków oraz pamięć słuchową. Pomoc jest skonstruowana zgodnie z zasadą stopniowania trudności. Jest doskonałym narzędziem do konstruowania zabaw stymulujących rozwój analizatora słuchowego. Pomaga także w terapii opóźnionego rozwoju mowy, afazji dziecięcej, dysleksji, mowy dzieci z zaburzeniami słuchu, autyzmem czy zaburzeniami centralnego przetwarzania słuchowego (ok. 96 obrazków z postaciami, symbolami kategorii (cicho - głośno; wysoko - nisko; szybko - wolno; smutno - wesoło) o wym. ok. 8,3 x 8,3 cm , ok. 4 plansze kontrolne , ok. 16 kart z wzorami sekwencji); - Piłka sensoryczna  ok.75 cm - 1 szt.-piłki do terapii i rehabilitacji z miękkiej gumy z wypustkami na powierzchni. Zapewniają stymulację dotykową (1 szt., śr. ok.75 cm)</t>
    </r>
  </si>
  <si>
    <t>II - WYPOSAŻENIE PRACOWNI PRZEDMIOTÓW PRZYRODNICZYCH</t>
  </si>
  <si>
    <t>III - POMOCE DYDAKTYCZNE - INFORMATYKA, ROBOTYKA</t>
  </si>
  <si>
    <t>IV - POMOCE DYDAKTYCZNE - JĘZYK ANGIELSKI</t>
  </si>
  <si>
    <t>V - POMOCE DYDAKTYCZNE - PROGRAMY I GRY DYDAKTYCZNE</t>
  </si>
  <si>
    <t>VI - POMOCE DYDAKTYCZNE - MATEMATYKA</t>
  </si>
  <si>
    <t>VII - POMOCE DYDAKTYCZNE - GEOGRAFIA</t>
  </si>
  <si>
    <t>VIII - POMOCE DYDAKTYCZNE - BIOLOGIA</t>
  </si>
  <si>
    <t>IX - sprzet i szkło laboratoryjne oraz inne akcesoria - CHEMIA,FIZYKA, BIOLOGIA</t>
  </si>
  <si>
    <t>X - POMOCE DYDAKTYCZNE - CHEMIA</t>
  </si>
  <si>
    <t>XI - POMOCE DYDAKTYCZNE - FIZYKA</t>
  </si>
  <si>
    <t>XV - MATERIAŁY DO DIAGNOZY I TERAPII UCZNIÓW ZE SPECJALNYMI POTRZEBAMI EDUKACYJNYMI</t>
  </si>
  <si>
    <t>wyszczególnienie</t>
  </si>
  <si>
    <t>I - SPRZĘT KOMPUTEROWY</t>
  </si>
  <si>
    <t>XII - SPRZĘT SPECJALISTYCZNY DO TERAPII INTEGRACJI SENSORYCZNEJ</t>
  </si>
  <si>
    <t>XIV - SPRZĘT SPECJALISTYCZNY DO SALI DOŚWIADCZANIA ŚWIATA</t>
  </si>
  <si>
    <r>
      <t>Zestaw bazowy</t>
    </r>
    <r>
      <rPr>
        <sz val="10"/>
        <rFont val="Cambria"/>
        <family val="1"/>
        <charset val="238"/>
        <scheme val="major"/>
      </rPr>
      <t xml:space="preserve"> LEGO MINDSTORMS Education EV3 </t>
    </r>
  </si>
  <si>
    <r>
      <t>palnik spirytusowy szkło</t>
    </r>
    <r>
      <rPr>
        <sz val="10"/>
        <color rgb="FF009900"/>
        <rFont val="Cambria"/>
        <family val="1"/>
        <charset val="238"/>
        <scheme val="major"/>
      </rPr>
      <t>(150 ml)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</si>
</sst>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4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sz val="8"/>
      <color indexed="10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Calibri"/>
      <family val="2"/>
      <charset val="238"/>
    </font>
    <font>
      <b/>
      <i/>
      <sz val="9"/>
      <name val="Arial"/>
      <family val="2"/>
      <charset val="238"/>
    </font>
    <font>
      <sz val="9"/>
      <name val="Cambria"/>
      <family val="1"/>
      <charset val="238"/>
    </font>
    <font>
      <i/>
      <sz val="9"/>
      <name val="Arial"/>
      <family val="2"/>
      <charset val="238"/>
    </font>
    <font>
      <i/>
      <sz val="8"/>
      <color rgb="FFC0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color rgb="FFC0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name val="Cambria"/>
      <family val="1"/>
      <charset val="238"/>
      <scheme val="major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9"/>
      <name val="Cambria"/>
      <family val="1"/>
      <charset val="238"/>
    </font>
    <font>
      <b/>
      <sz val="9"/>
      <name val="Cambria"/>
      <family val="1"/>
      <charset val="238"/>
      <scheme val="major"/>
    </font>
    <font>
      <sz val="8.5"/>
      <color rgb="FF00B050"/>
      <name val="Verdana"/>
      <family val="2"/>
      <charset val="238"/>
    </font>
    <font>
      <i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u/>
      <sz val="10"/>
      <color theme="10"/>
      <name val="Arial"/>
      <family val="2"/>
      <charset val="238"/>
    </font>
    <font>
      <sz val="9"/>
      <color rgb="FF203949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sz val="10"/>
      <color rgb="FF242424"/>
      <name val="Cambria"/>
      <family val="1"/>
      <charset val="238"/>
      <scheme val="major"/>
    </font>
    <font>
      <sz val="10"/>
      <color rgb="FF009900"/>
      <name val="Cambria"/>
      <family val="1"/>
      <charset val="238"/>
      <scheme val="major"/>
    </font>
    <font>
      <sz val="10"/>
      <color rgb="FF434343"/>
      <name val="Cambria"/>
      <family val="1"/>
      <charset val="238"/>
      <scheme val="major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BDD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538ED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0" fillId="0" borderId="0" xfId="0" applyNumberFormat="1"/>
    <xf numFmtId="3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4" borderId="4" xfId="0" applyNumberFormat="1" applyFont="1" applyFill="1" applyBorder="1" applyAlignment="1">
      <alignment vertical="center" wrapText="1"/>
    </xf>
    <xf numFmtId="4" fontId="19" fillId="0" borderId="1" xfId="0" applyNumberFormat="1" applyFont="1" applyBorder="1" applyAlignment="1">
      <alignment vertical="center" wrapText="1"/>
    </xf>
    <xf numFmtId="4" fontId="20" fillId="0" borderId="7" xfId="0" applyNumberFormat="1" applyFont="1" applyBorder="1" applyAlignment="1">
      <alignment vertical="center" wrapText="1"/>
    </xf>
    <xf numFmtId="4" fontId="7" fillId="5" borderId="1" xfId="0" applyNumberFormat="1" applyFont="1" applyFill="1" applyBorder="1" applyAlignment="1">
      <alignment vertical="center" wrapText="1"/>
    </xf>
    <xf numFmtId="4" fontId="21" fillId="4" borderId="1" xfId="0" applyNumberFormat="1" applyFont="1" applyFill="1" applyBorder="1" applyAlignment="1">
      <alignment vertical="center" wrapText="1"/>
    </xf>
    <xf numFmtId="3" fontId="6" fillId="6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3" fillId="4" borderId="2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4" fontId="2" fillId="0" borderId="0" xfId="0" applyNumberFormat="1" applyFont="1" applyAlignment="1">
      <alignment vertical="center" wrapText="1"/>
    </xf>
    <xf numFmtId="0" fontId="0" fillId="0" borderId="1" xfId="0" applyBorder="1"/>
    <xf numFmtId="4" fontId="3" fillId="4" borderId="5" xfId="0" applyNumberFormat="1" applyFont="1" applyFill="1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22" fillId="0" borderId="1" xfId="0" applyFont="1" applyBorder="1" applyAlignment="1">
      <alignment horizontal="right" vertical="center" wrapText="1"/>
    </xf>
    <xf numFmtId="0" fontId="10" fillId="13" borderId="0" xfId="0" applyFont="1" applyFill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4" borderId="3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 wrapText="1"/>
    </xf>
    <xf numFmtId="4" fontId="3" fillId="3" borderId="14" xfId="0" applyNumberFormat="1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4" fontId="4" fillId="2" borderId="14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4" fillId="2" borderId="14" xfId="0" applyNumberFormat="1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3" fillId="4" borderId="12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2" fontId="13" fillId="4" borderId="1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4" fontId="3" fillId="5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vertical="center" wrapText="1"/>
    </xf>
    <xf numFmtId="4" fontId="2" fillId="9" borderId="1" xfId="0" applyNumberFormat="1" applyFont="1" applyFill="1" applyBorder="1" applyAlignment="1">
      <alignment vertical="center" wrapText="1"/>
    </xf>
    <xf numFmtId="10" fontId="2" fillId="0" borderId="15" xfId="1" applyNumberFormat="1" applyFont="1" applyBorder="1" applyAlignment="1">
      <alignment horizontal="center" vertical="center" wrapText="1"/>
    </xf>
    <xf numFmtId="10" fontId="6" fillId="6" borderId="1" xfId="1" applyNumberFormat="1" applyFont="1" applyFill="1" applyBorder="1" applyAlignment="1">
      <alignment vertical="center" wrapText="1"/>
    </xf>
    <xf numFmtId="4" fontId="0" fillId="0" borderId="0" xfId="0" applyNumberFormat="1"/>
    <xf numFmtId="4" fontId="3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vertical="center" wrapText="1"/>
    </xf>
    <xf numFmtId="0" fontId="9" fillId="13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vertical="center" wrapText="1"/>
    </xf>
    <xf numFmtId="3" fontId="4" fillId="2" borderId="13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3" fontId="4" fillId="2" borderId="16" xfId="0" applyNumberFormat="1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3" fillId="4" borderId="3" xfId="0" applyFont="1" applyFill="1" applyBorder="1" applyAlignment="1">
      <alignment vertical="center" wrapText="1"/>
    </xf>
    <xf numFmtId="0" fontId="15" fillId="13" borderId="3" xfId="0" applyFont="1" applyFill="1" applyBorder="1" applyAlignment="1">
      <alignment wrapText="1"/>
    </xf>
    <xf numFmtId="0" fontId="17" fillId="4" borderId="3" xfId="0" applyFont="1" applyFill="1" applyBorder="1" applyAlignment="1">
      <alignment vertical="center" wrapText="1"/>
    </xf>
    <xf numFmtId="0" fontId="17" fillId="8" borderId="3" xfId="0" applyFont="1" applyFill="1" applyBorder="1" applyAlignment="1">
      <alignment vertical="center" wrapText="1"/>
    </xf>
    <xf numFmtId="0" fontId="15" fillId="13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0" fillId="13" borderId="3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7" borderId="2" xfId="0" applyFont="1" applyFill="1" applyBorder="1" applyAlignment="1">
      <alignment vertical="center" wrapText="1"/>
    </xf>
    <xf numFmtId="4" fontId="3" fillId="7" borderId="2" xfId="0" applyNumberFormat="1" applyFont="1" applyFill="1" applyBorder="1" applyAlignment="1">
      <alignment vertical="center" wrapText="1"/>
    </xf>
    <xf numFmtId="3" fontId="4" fillId="7" borderId="2" xfId="0" applyNumberFormat="1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 wrapText="1"/>
    </xf>
    <xf numFmtId="4" fontId="2" fillId="4" borderId="2" xfId="0" applyNumberFormat="1" applyFont="1" applyFill="1" applyBorder="1" applyAlignment="1">
      <alignment vertical="center" wrapText="1"/>
    </xf>
    <xf numFmtId="3" fontId="2" fillId="4" borderId="3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4" fontId="2" fillId="4" borderId="4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horizontal="center" wrapText="1"/>
    </xf>
    <xf numFmtId="4" fontId="24" fillId="8" borderId="1" xfId="0" applyNumberFormat="1" applyFont="1" applyFill="1" applyBorder="1" applyAlignment="1">
      <alignment horizontal="center" vertical="center" wrapText="1"/>
    </xf>
    <xf numFmtId="4" fontId="25" fillId="1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4" fontId="16" fillId="13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4" fillId="2" borderId="19" xfId="0" applyNumberFormat="1" applyFont="1" applyFill="1" applyBorder="1" applyAlignment="1">
      <alignment vertical="center" wrapText="1"/>
    </xf>
    <xf numFmtId="3" fontId="3" fillId="2" borderId="19" xfId="0" applyNumberFormat="1" applyFont="1" applyFill="1" applyBorder="1" applyAlignment="1">
      <alignment vertical="center" wrapText="1"/>
    </xf>
    <xf numFmtId="3" fontId="4" fillId="2" borderId="21" xfId="0" applyNumberFormat="1" applyFont="1" applyFill="1" applyBorder="1" applyAlignment="1">
      <alignment vertical="center" wrapText="1"/>
    </xf>
    <xf numFmtId="3" fontId="4" fillId="2" borderId="22" xfId="0" applyNumberFormat="1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vertical="center" wrapText="1"/>
    </xf>
    <xf numFmtId="4" fontId="3" fillId="2" borderId="23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 wrapText="1"/>
    </xf>
    <xf numFmtId="4" fontId="2" fillId="4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27" xfId="0" applyNumberFormat="1" applyFont="1" applyBorder="1" applyAlignment="1">
      <alignment vertical="center" wrapText="1"/>
    </xf>
    <xf numFmtId="4" fontId="3" fillId="0" borderId="29" xfId="0" applyNumberFormat="1" applyFont="1" applyBorder="1" applyAlignment="1">
      <alignment vertical="center" wrapText="1"/>
    </xf>
    <xf numFmtId="0" fontId="0" fillId="0" borderId="2" xfId="0" applyBorder="1"/>
    <xf numFmtId="0" fontId="1" fillId="0" borderId="16" xfId="0" applyFont="1" applyBorder="1" applyAlignment="1">
      <alignment vertical="center"/>
    </xf>
    <xf numFmtId="0" fontId="0" fillId="0" borderId="3" xfId="0" applyBorder="1" applyAlignment="1">
      <alignment vertical="center"/>
    </xf>
    <xf numFmtId="4" fontId="3" fillId="4" borderId="24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3" fontId="2" fillId="4" borderId="28" xfId="0" applyNumberFormat="1" applyFont="1" applyFill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vertical="center" wrapText="1"/>
    </xf>
    <xf numFmtId="4" fontId="26" fillId="0" borderId="1" xfId="0" applyNumberFormat="1" applyFont="1" applyBorder="1"/>
    <xf numFmtId="4" fontId="3" fillId="5" borderId="5" xfId="0" applyNumberFormat="1" applyFont="1" applyFill="1" applyBorder="1" applyAlignment="1">
      <alignment vertical="center" wrapText="1"/>
    </xf>
    <xf numFmtId="4" fontId="3" fillId="5" borderId="12" xfId="0" applyNumberFormat="1" applyFont="1" applyFill="1" applyBorder="1" applyAlignment="1">
      <alignment vertical="center" wrapText="1"/>
    </xf>
    <xf numFmtId="0" fontId="26" fillId="0" borderId="1" xfId="0" applyFont="1" applyBorder="1"/>
    <xf numFmtId="4" fontId="2" fillId="0" borderId="0" xfId="0" quotePrefix="1" applyNumberFormat="1" applyFont="1" applyAlignment="1">
      <alignment vertical="center" wrapText="1"/>
    </xf>
    <xf numFmtId="4" fontId="2" fillId="0" borderId="0" xfId="1" applyNumberFormat="1" applyFont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" fontId="2" fillId="4" borderId="3" xfId="0" applyNumberFormat="1" applyFont="1" applyFill="1" applyBorder="1" applyAlignment="1">
      <alignment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2" fillId="4" borderId="13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0" fillId="16" borderId="1" xfId="0" applyFill="1" applyBorder="1"/>
    <xf numFmtId="4" fontId="3" fillId="16" borderId="2" xfId="0" applyNumberFormat="1" applyFont="1" applyFill="1" applyBorder="1" applyAlignment="1">
      <alignment vertical="center" wrapText="1"/>
    </xf>
    <xf numFmtId="4" fontId="3" fillId="16" borderId="1" xfId="0" applyNumberFormat="1" applyFont="1" applyFill="1" applyBorder="1" applyAlignment="1">
      <alignment vertical="center" wrapText="1"/>
    </xf>
    <xf numFmtId="0" fontId="0" fillId="16" borderId="6" xfId="0" applyFill="1" applyBorder="1"/>
    <xf numFmtId="0" fontId="0" fillId="16" borderId="20" xfId="0" applyFill="1" applyBorder="1"/>
    <xf numFmtId="0" fontId="0" fillId="16" borderId="0" xfId="0" applyFill="1" applyBorder="1"/>
    <xf numFmtId="0" fontId="0" fillId="16" borderId="9" xfId="0" applyFill="1" applyBorder="1"/>
    <xf numFmtId="0" fontId="0" fillId="16" borderId="18" xfId="0" applyFill="1" applyBorder="1"/>
    <xf numFmtId="0" fontId="0" fillId="16" borderId="26" xfId="0" applyFill="1" applyBorder="1"/>
    <xf numFmtId="0" fontId="13" fillId="0" borderId="1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0" fillId="4" borderId="18" xfId="0" applyFill="1" applyBorder="1"/>
    <xf numFmtId="0" fontId="0" fillId="4" borderId="26" xfId="0" applyFill="1" applyBorder="1"/>
    <xf numFmtId="0" fontId="0" fillId="4" borderId="3" xfId="0" applyFill="1" applyBorder="1"/>
    <xf numFmtId="0" fontId="0" fillId="4" borderId="13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0" xfId="0" applyFill="1"/>
    <xf numFmtId="3" fontId="3" fillId="4" borderId="0" xfId="0" applyNumberFormat="1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4" fontId="0" fillId="5" borderId="1" xfId="0" applyNumberForma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3" fillId="4" borderId="2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4" fontId="0" fillId="16" borderId="1" xfId="0" applyNumberFormat="1" applyFill="1" applyBorder="1"/>
    <xf numFmtId="0" fontId="23" fillId="0" borderId="0" xfId="0" applyFont="1" applyAlignment="1">
      <alignment vertical="center"/>
    </xf>
    <xf numFmtId="4" fontId="2" fillId="0" borderId="0" xfId="0" applyNumberFormat="1" applyFont="1" applyBorder="1" applyAlignment="1">
      <alignment wrapText="1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3" fillId="12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vertical="center" wrapText="1"/>
    </xf>
    <xf numFmtId="4" fontId="3" fillId="17" borderId="1" xfId="0" applyNumberFormat="1" applyFont="1" applyFill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4" fontId="3" fillId="8" borderId="5" xfId="0" applyNumberFormat="1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vertical="center" wrapText="1"/>
    </xf>
    <xf numFmtId="0" fontId="29" fillId="0" borderId="0" xfId="0" applyFont="1"/>
    <xf numFmtId="0" fontId="28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2" fontId="0" fillId="0" borderId="0" xfId="0" applyNumberFormat="1"/>
    <xf numFmtId="0" fontId="14" fillId="0" borderId="0" xfId="0" applyFont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4" borderId="0" xfId="0" applyNumberFormat="1" applyFont="1" applyFill="1" applyBorder="1" applyAlignment="1">
      <alignment vertical="center" wrapText="1"/>
    </xf>
    <xf numFmtId="4" fontId="3" fillId="4" borderId="0" xfId="0" applyNumberFormat="1" applyFont="1" applyFill="1" applyBorder="1" applyAlignment="1">
      <alignment vertical="center" wrapText="1"/>
    </xf>
    <xf numFmtId="0" fontId="23" fillId="17" borderId="1" xfId="0" applyFont="1" applyFill="1" applyBorder="1" applyAlignment="1">
      <alignment vertical="center" wrapText="1"/>
    </xf>
    <xf numFmtId="0" fontId="17" fillId="17" borderId="1" xfId="0" applyFont="1" applyFill="1" applyBorder="1" applyAlignment="1">
      <alignment vertical="center" wrapText="1"/>
    </xf>
    <xf numFmtId="0" fontId="13" fillId="17" borderId="1" xfId="0" applyFont="1" applyFill="1" applyBorder="1" applyAlignment="1">
      <alignment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0" fillId="0" borderId="0" xfId="0" applyBorder="1"/>
    <xf numFmtId="0" fontId="23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4" fontId="23" fillId="4" borderId="2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4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vertical="center" wrapText="1"/>
    </xf>
    <xf numFmtId="0" fontId="23" fillId="4" borderId="3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/>
    <xf numFmtId="0" fontId="28" fillId="4" borderId="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3" fillId="8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2" applyFont="1" applyBorder="1" applyAlignment="1" applyProtection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3" fontId="23" fillId="4" borderId="3" xfId="0" applyNumberFormat="1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0" fontId="28" fillId="19" borderId="1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0" fillId="16" borderId="1" xfId="0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1" xfId="0" applyFont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3" fillId="4" borderId="7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vertical="center"/>
    </xf>
    <xf numFmtId="0" fontId="37" fillId="4" borderId="1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vertical="center" wrapText="1"/>
    </xf>
    <xf numFmtId="0" fontId="38" fillId="4" borderId="1" xfId="0" applyFont="1" applyFill="1" applyBorder="1" applyAlignment="1">
      <alignment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NumberFormat="1" applyFont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3" fillId="4" borderId="1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4" borderId="0" xfId="0" applyFont="1" applyFill="1"/>
    <xf numFmtId="0" fontId="33" fillId="4" borderId="1" xfId="0" applyFont="1" applyFill="1" applyBorder="1" applyAlignment="1">
      <alignment wrapText="1"/>
    </xf>
    <xf numFmtId="0" fontId="40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wrapText="1"/>
    </xf>
    <xf numFmtId="0" fontId="28" fillId="16" borderId="1" xfId="0" applyFont="1" applyFill="1" applyBorder="1" applyAlignment="1">
      <alignment horizontal="left" vertical="center"/>
    </xf>
    <xf numFmtId="0" fontId="28" fillId="16" borderId="2" xfId="0" applyFont="1" applyFill="1" applyBorder="1" applyAlignment="1">
      <alignment horizontal="left" vertical="center"/>
    </xf>
    <xf numFmtId="0" fontId="28" fillId="16" borderId="13" xfId="0" applyFont="1" applyFill="1" applyBorder="1" applyAlignment="1">
      <alignment horizontal="left" vertical="center"/>
    </xf>
    <xf numFmtId="0" fontId="28" fillId="16" borderId="3" xfId="0" applyFont="1" applyFill="1" applyBorder="1" applyAlignment="1">
      <alignment horizontal="left" vertical="center"/>
    </xf>
    <xf numFmtId="0" fontId="28" fillId="16" borderId="2" xfId="0" applyFont="1" applyFill="1" applyBorder="1" applyAlignment="1">
      <alignment horizontal="left" vertical="center" wrapText="1"/>
    </xf>
    <xf numFmtId="0" fontId="28" fillId="16" borderId="13" xfId="0" applyFont="1" applyFill="1" applyBorder="1" applyAlignment="1">
      <alignment horizontal="left" vertical="center" wrapText="1"/>
    </xf>
    <xf numFmtId="0" fontId="28" fillId="16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left" wrapText="1"/>
    </xf>
    <xf numFmtId="0" fontId="32" fillId="8" borderId="1" xfId="0" applyFont="1" applyFill="1" applyBorder="1" applyAlignment="1">
      <alignment horizontal="left" vertical="center" wrapText="1"/>
    </xf>
    <xf numFmtId="0" fontId="32" fillId="8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CCE4"/>
      <color rgb="FFFFFBDD"/>
      <color rgb="FF538ED5"/>
      <color rgb="FFF2DDD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317500</xdr:colOff>
      <xdr:row>1</xdr:row>
      <xdr:rowOff>25400</xdr:rowOff>
    </xdr:from>
    <xdr:to>
      <xdr:col>5</xdr:col>
      <xdr:colOff>191770</xdr:colOff>
      <xdr:row>1</xdr:row>
      <xdr:rowOff>599541</xdr:rowOff>
    </xdr:to>
    <xdr:pic>
      <xdr:nvPicPr>
        <xdr:cNvPr id="2" name="Obraz 1" descr="C:\Users\ereka\AppData\Local\Temp\Temp1_Poziom (3).zip\Poziom\EFS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5800" y="184150"/>
          <a:ext cx="5760720" cy="574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topLeftCell="K1" zoomScale="80" zoomScaleNormal="80" zoomScaleSheetLayoutView="80" workbookViewId="0">
      <selection activeCell="Y6" sqref="Y6"/>
    </sheetView>
  </sheetViews>
  <sheetFormatPr defaultRowHeight="12.75"/>
  <cols>
    <col min="1" max="1" width="5.7109375" customWidth="1"/>
    <col min="2" max="2" width="40.140625" customWidth="1"/>
    <col min="3" max="3" width="9" customWidth="1"/>
    <col min="4" max="4" width="10.85546875" customWidth="1"/>
    <col min="5" max="5" width="11" customWidth="1"/>
    <col min="6" max="6" width="8.7109375" customWidth="1"/>
    <col min="7" max="7" width="7.140625" customWidth="1"/>
    <col min="8" max="8" width="12.140625" customWidth="1"/>
    <col min="9" max="9" width="9.28515625" bestFit="1" customWidth="1"/>
    <col min="10" max="10" width="9.42578125" bestFit="1" customWidth="1"/>
    <col min="11" max="11" width="9.7109375" bestFit="1" customWidth="1"/>
    <col min="12" max="12" width="11.28515625" bestFit="1" customWidth="1"/>
    <col min="13" max="13" width="9.28515625" bestFit="1" customWidth="1"/>
    <col min="14" max="14" width="11.28515625" bestFit="1" customWidth="1"/>
    <col min="15" max="15" width="9.7109375" bestFit="1" customWidth="1"/>
    <col min="16" max="16" width="9.28515625" bestFit="1" customWidth="1"/>
    <col min="17" max="18" width="9.7109375" bestFit="1" customWidth="1"/>
    <col min="19" max="19" width="15.140625" customWidth="1"/>
    <col min="20" max="20" width="11" bestFit="1" customWidth="1"/>
    <col min="21" max="21" width="15.140625" customWidth="1"/>
    <col min="22" max="22" width="17" bestFit="1" customWidth="1"/>
    <col min="23" max="23" width="14.28515625" customWidth="1"/>
    <col min="24" max="24" width="12.7109375" customWidth="1"/>
    <col min="25" max="25" width="14.140625" customWidth="1"/>
  </cols>
  <sheetData>
    <row r="1" spans="1:39" ht="25.5" customHeight="1">
      <c r="U1" s="310" t="s">
        <v>15</v>
      </c>
      <c r="V1" s="310"/>
      <c r="W1" s="310"/>
    </row>
    <row r="2" spans="1:39" ht="34.5" customHeight="1">
      <c r="A2" s="3"/>
      <c r="B2" s="318" t="s">
        <v>32</v>
      </c>
      <c r="C2" s="318"/>
      <c r="D2" s="318"/>
      <c r="E2" s="318"/>
      <c r="F2" s="318"/>
      <c r="G2" s="3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46.5" customHeight="1">
      <c r="A3" s="3"/>
      <c r="B3" s="311" t="s">
        <v>2</v>
      </c>
      <c r="C3" s="308" t="s">
        <v>7</v>
      </c>
      <c r="D3" s="308" t="s">
        <v>21</v>
      </c>
      <c r="E3" s="312" t="s">
        <v>10</v>
      </c>
      <c r="F3" s="313"/>
      <c r="G3" s="314"/>
      <c r="H3" s="19" t="s">
        <v>14</v>
      </c>
      <c r="I3" s="315" t="s">
        <v>3</v>
      </c>
      <c r="J3" s="315">
        <v>2018</v>
      </c>
      <c r="K3" s="316"/>
      <c r="L3" s="317"/>
      <c r="M3" s="319">
        <v>2019</v>
      </c>
      <c r="N3" s="311"/>
      <c r="O3" s="320"/>
      <c r="P3" s="321">
        <v>2020</v>
      </c>
      <c r="Q3" s="311"/>
      <c r="R3" s="322"/>
      <c r="S3" s="323" t="s">
        <v>5</v>
      </c>
      <c r="T3" s="42"/>
      <c r="U3" s="28" t="s">
        <v>22</v>
      </c>
      <c r="V3" s="22">
        <f>(S5+V5)*10%</f>
        <v>118608.71230600002</v>
      </c>
      <c r="W3" s="25">
        <f ca="1">V3-E5</f>
        <v>34151.196306000027</v>
      </c>
      <c r="X3" s="72">
        <f ca="1">E5/(S5+V5)</f>
        <v>7.2307928502190283E-2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51" customHeight="1">
      <c r="A4" s="3"/>
      <c r="B4" s="311"/>
      <c r="C4" s="309"/>
      <c r="D4" s="309"/>
      <c r="E4" s="17" t="s">
        <v>11</v>
      </c>
      <c r="F4" s="17" t="s">
        <v>19</v>
      </c>
      <c r="G4" s="17" t="s">
        <v>12</v>
      </c>
      <c r="H4" s="18" t="s">
        <v>13</v>
      </c>
      <c r="I4" s="315"/>
      <c r="J4" s="8" t="s">
        <v>1</v>
      </c>
      <c r="K4" s="2" t="s">
        <v>6</v>
      </c>
      <c r="L4" s="9" t="s">
        <v>0</v>
      </c>
      <c r="M4" s="53" t="s">
        <v>1</v>
      </c>
      <c r="N4" s="2" t="s">
        <v>4</v>
      </c>
      <c r="O4" s="4" t="s">
        <v>0</v>
      </c>
      <c r="P4" s="8" t="s">
        <v>1</v>
      </c>
      <c r="Q4" s="2" t="s">
        <v>4</v>
      </c>
      <c r="R4" s="9" t="s">
        <v>0</v>
      </c>
      <c r="S4" s="323"/>
      <c r="T4" s="42"/>
      <c r="U4" s="48" t="s">
        <v>20</v>
      </c>
      <c r="V4" s="23">
        <f>S5</f>
        <v>988405.95255000016</v>
      </c>
      <c r="W4" s="41">
        <f>V4-S5</f>
        <v>0</v>
      </c>
      <c r="X4" s="3"/>
      <c r="Y4" s="112" t="s">
        <v>81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33.75" customHeight="1">
      <c r="A5" s="1"/>
      <c r="B5" s="15" t="s">
        <v>16</v>
      </c>
      <c r="C5" s="32">
        <f ca="1">C10+C42+C37+C56+C52</f>
        <v>0</v>
      </c>
      <c r="D5" s="32">
        <f ca="1">D10+D42+D37+D56+D52</f>
        <v>108800</v>
      </c>
      <c r="E5" s="32">
        <f ca="1">E10+E42+E37+E56+E52</f>
        <v>89173.62</v>
      </c>
      <c r="F5" s="32">
        <f ca="1">F10+F42+F37+F56+F52</f>
        <v>0</v>
      </c>
      <c r="G5" s="32">
        <f ca="1">G10+G42+G37+G56+G52</f>
        <v>0</v>
      </c>
      <c r="H5" s="32"/>
      <c r="I5" s="56"/>
      <c r="J5" s="32"/>
      <c r="K5" s="32"/>
      <c r="L5" s="57">
        <f>L10+L37+L42+L52+L56</f>
        <v>624835.95000000007</v>
      </c>
      <c r="M5" s="55"/>
      <c r="N5" s="32"/>
      <c r="O5" s="57">
        <f>O10+O37+O42+O52+O56</f>
        <v>188485.49999999997</v>
      </c>
      <c r="P5" s="56"/>
      <c r="Q5" s="32"/>
      <c r="R5" s="57">
        <f>R10+R37+R42+R52+R56</f>
        <v>175084.50255000003</v>
      </c>
      <c r="S5" s="69">
        <f>S10+S37+S42+S52+S56</f>
        <v>988405.95255000016</v>
      </c>
      <c r="T5" s="42"/>
      <c r="U5" s="29" t="s">
        <v>69</v>
      </c>
      <c r="V5" s="24">
        <f>S5*20%-0.02</f>
        <v>197681.17051000005</v>
      </c>
      <c r="W5" s="5"/>
      <c r="X5" s="5"/>
      <c r="Y5" s="111">
        <f>V5+S5</f>
        <v>1186087.1230600001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36.75" customHeight="1">
      <c r="A6" s="3"/>
      <c r="T6" s="42"/>
      <c r="U6" s="26" t="s">
        <v>31</v>
      </c>
      <c r="V6" s="73">
        <f ca="1">D5/(1.05*S5)</f>
        <v>0</v>
      </c>
      <c r="W6" s="70">
        <f>5%*(S5+V5)</f>
        <v>59304.356153000008</v>
      </c>
      <c r="X6" s="71">
        <f ca="1">V6-W6</f>
        <v>-61662.323459583771</v>
      </c>
      <c r="Y6" s="43"/>
      <c r="Z6" s="5"/>
      <c r="AA6" s="1"/>
      <c r="AB6" s="1"/>
      <c r="AC6" s="1"/>
      <c r="AD6" s="1"/>
      <c r="AE6" s="1"/>
      <c r="AF6" s="3"/>
      <c r="AG6" s="3"/>
      <c r="AH6" s="3"/>
      <c r="AI6" s="3"/>
      <c r="AJ6" s="3"/>
      <c r="AK6" s="3"/>
      <c r="AL6" s="3"/>
      <c r="AM6" s="3"/>
    </row>
    <row r="7" spans="1:39" ht="52.5" customHeight="1">
      <c r="A7" s="30"/>
      <c r="B7" s="84"/>
      <c r="C7" s="97"/>
      <c r="D7" s="31"/>
      <c r="E7" s="40"/>
      <c r="F7" s="35"/>
      <c r="G7" s="12"/>
      <c r="H7" s="12"/>
      <c r="I7" s="60"/>
      <c r="J7" s="10"/>
      <c r="K7" s="13"/>
      <c r="L7" s="33"/>
      <c r="M7" s="34"/>
      <c r="N7" s="13"/>
      <c r="O7" s="35"/>
      <c r="P7" s="36"/>
      <c r="Q7" s="13"/>
      <c r="R7" s="33"/>
      <c r="S7" s="54"/>
      <c r="T7" s="39"/>
      <c r="U7" s="39"/>
      <c r="V7" s="39"/>
      <c r="W7" s="39"/>
      <c r="X7" s="39"/>
      <c r="Y7" s="43"/>
      <c r="Z7" s="5"/>
      <c r="AA7" s="1"/>
      <c r="AB7" s="1"/>
      <c r="AC7" s="1"/>
      <c r="AD7" s="1"/>
      <c r="AE7" s="1"/>
      <c r="AF7" s="3"/>
      <c r="AG7" s="3"/>
      <c r="AH7" s="3"/>
      <c r="AI7" s="3"/>
      <c r="AJ7" s="3"/>
      <c r="AK7" s="3"/>
      <c r="AL7" s="3"/>
      <c r="AM7" s="3"/>
    </row>
    <row r="8" spans="1:39" ht="52.5" customHeight="1">
      <c r="A8" s="30"/>
      <c r="B8" s="84"/>
      <c r="C8" s="97"/>
      <c r="D8" s="31"/>
      <c r="E8" s="40"/>
      <c r="F8" s="35"/>
      <c r="G8" s="12"/>
      <c r="H8" s="12"/>
      <c r="I8" s="60"/>
      <c r="J8" s="10"/>
      <c r="K8" s="13"/>
      <c r="L8" s="33"/>
      <c r="M8" s="34"/>
      <c r="N8" s="13"/>
      <c r="O8" s="35"/>
      <c r="P8" s="36"/>
      <c r="Q8" s="13"/>
      <c r="R8" s="33"/>
      <c r="S8" s="54"/>
      <c r="T8" s="39"/>
      <c r="U8" s="113" t="s">
        <v>82</v>
      </c>
      <c r="V8" s="113" t="s">
        <v>83</v>
      </c>
      <c r="W8" s="113" t="s">
        <v>84</v>
      </c>
      <c r="X8" s="113" t="s">
        <v>85</v>
      </c>
      <c r="Y8" s="43"/>
      <c r="Z8" s="5"/>
      <c r="AA8" s="1"/>
      <c r="AB8" s="1"/>
      <c r="AC8" s="1"/>
      <c r="AD8" s="1"/>
      <c r="AE8" s="1"/>
      <c r="AF8" s="3"/>
      <c r="AG8" s="3"/>
      <c r="AH8" s="3"/>
      <c r="AI8" s="3"/>
      <c r="AJ8" s="3"/>
      <c r="AK8" s="3"/>
      <c r="AL8" s="3"/>
      <c r="AM8" s="3"/>
    </row>
    <row r="9" spans="1:39" ht="52.5" customHeight="1">
      <c r="A9" s="30"/>
      <c r="B9" s="84"/>
      <c r="C9" s="97"/>
      <c r="D9" s="31"/>
      <c r="E9" s="40"/>
      <c r="F9" s="35"/>
      <c r="G9" s="12"/>
      <c r="H9" s="12"/>
      <c r="I9" s="60"/>
      <c r="J9" s="10"/>
      <c r="K9" s="13"/>
      <c r="L9" s="33"/>
      <c r="M9" s="34"/>
      <c r="N9" s="13"/>
      <c r="O9" s="35"/>
      <c r="P9" s="36"/>
      <c r="Q9" s="13"/>
      <c r="R9" s="33"/>
      <c r="S9" s="54"/>
      <c r="T9" s="39"/>
      <c r="U9" s="114">
        <f>U10+U37+U42+U52+U56</f>
        <v>624835.95000000007</v>
      </c>
      <c r="V9" s="114">
        <f>V10+V37+V42+V52+V56</f>
        <v>188485.49999999997</v>
      </c>
      <c r="W9" s="114">
        <f t="shared" ref="W9:X9" si="0">W10+W37+W42+W52+W56</f>
        <v>175084.50255000003</v>
      </c>
      <c r="X9" s="114">
        <f t="shared" si="0"/>
        <v>988405.95255000016</v>
      </c>
      <c r="Y9" s="43"/>
      <c r="Z9" s="5"/>
      <c r="AA9" s="1"/>
      <c r="AB9" s="1"/>
      <c r="AC9" s="1"/>
      <c r="AD9" s="1"/>
      <c r="AE9" s="1"/>
      <c r="AF9" s="3"/>
      <c r="AG9" s="3"/>
      <c r="AH9" s="3"/>
      <c r="AI9" s="3"/>
      <c r="AJ9" s="3"/>
      <c r="AK9" s="3"/>
      <c r="AL9" s="3"/>
      <c r="AM9" s="3"/>
    </row>
    <row r="10" spans="1:39" ht="52.5" customHeight="1">
      <c r="A10" s="30"/>
      <c r="B10" s="78" t="s">
        <v>24</v>
      </c>
      <c r="C10" s="14">
        <f ca="1">SUMIF(C7:C36,"tak",S7:S36)</f>
        <v>0</v>
      </c>
      <c r="D10" s="75">
        <f ca="1">SUM(D7:D36)</f>
        <v>0</v>
      </c>
      <c r="E10" s="52">
        <f ca="1">SUM(E7:E36)</f>
        <v>89173.62</v>
      </c>
      <c r="F10" s="52">
        <f ca="1">SUM(F7:F36)</f>
        <v>0</v>
      </c>
      <c r="G10" s="52">
        <f ca="1">SUM(G7:G36)</f>
        <v>0</v>
      </c>
      <c r="H10" s="52"/>
      <c r="I10" s="58">
        <f ca="1">SUM(I7:I36)</f>
        <v>0</v>
      </c>
      <c r="J10" s="52"/>
      <c r="K10" s="52"/>
      <c r="L10" s="59">
        <f>SUM(L11:L36)</f>
        <v>433369.55</v>
      </c>
      <c r="M10" s="52"/>
      <c r="N10" s="52"/>
      <c r="O10" s="59">
        <f>SUM(O11:O36)</f>
        <v>0</v>
      </c>
      <c r="P10" s="52"/>
      <c r="Q10" s="52"/>
      <c r="R10" s="59">
        <f>SUM(R11:R36)</f>
        <v>0</v>
      </c>
      <c r="S10" s="142">
        <f>SUM(S11:S36)</f>
        <v>433369.55</v>
      </c>
      <c r="T10" s="39"/>
      <c r="U10" s="115">
        <f>SUM(U11:U36)</f>
        <v>433369.55</v>
      </c>
      <c r="V10" s="115">
        <f t="shared" ref="V10:X10" si="1">SUM(V11:V36)</f>
        <v>0</v>
      </c>
      <c r="W10" s="115">
        <f t="shared" si="1"/>
        <v>0</v>
      </c>
      <c r="X10" s="115">
        <f t="shared" si="1"/>
        <v>433369.55</v>
      </c>
      <c r="Y10" s="43"/>
      <c r="Z10" s="5"/>
      <c r="AA10" s="1"/>
      <c r="AB10" s="1"/>
      <c r="AC10" s="1"/>
      <c r="AD10" s="1"/>
      <c r="AE10" s="1"/>
      <c r="AF10" s="3"/>
      <c r="AG10" s="3"/>
      <c r="AH10" s="3"/>
      <c r="AI10" s="3"/>
      <c r="AJ10" s="3"/>
      <c r="AK10" s="3"/>
      <c r="AL10" s="3"/>
      <c r="AM10" s="3"/>
    </row>
    <row r="11" spans="1:39" ht="52.5" customHeight="1">
      <c r="A11" s="30">
        <v>1</v>
      </c>
      <c r="B11" s="84" t="s">
        <v>33</v>
      </c>
      <c r="C11" s="97"/>
      <c r="D11" s="31"/>
      <c r="E11" s="40"/>
      <c r="F11" s="35"/>
      <c r="G11" s="12"/>
      <c r="H11" s="12"/>
      <c r="I11" s="60" t="s">
        <v>18</v>
      </c>
      <c r="J11" s="10">
        <v>1</v>
      </c>
      <c r="K11" s="13">
        <v>3767.45</v>
      </c>
      <c r="L11" s="33">
        <f>J11*K11</f>
        <v>3767.45</v>
      </c>
      <c r="M11" s="34"/>
      <c r="N11" s="13"/>
      <c r="O11" s="35">
        <f>M11*N11</f>
        <v>0</v>
      </c>
      <c r="P11" s="36"/>
      <c r="Q11" s="13"/>
      <c r="R11" s="33">
        <f>P11*Q11</f>
        <v>0</v>
      </c>
      <c r="S11" s="54">
        <f>L11+O11+R11</f>
        <v>3767.45</v>
      </c>
      <c r="T11" s="39"/>
      <c r="U11" s="13">
        <f>L11</f>
        <v>3767.45</v>
      </c>
      <c r="V11" s="116"/>
      <c r="W11" s="116"/>
      <c r="X11" s="38">
        <f>SUM(U11:W11)</f>
        <v>3767.45</v>
      </c>
      <c r="Y11" s="43"/>
      <c r="Z11" s="5"/>
      <c r="AA11" s="1"/>
      <c r="AB11" s="1"/>
      <c r="AC11" s="1"/>
      <c r="AD11" s="1"/>
      <c r="AE11" s="1"/>
      <c r="AF11" s="3"/>
      <c r="AG11" s="3"/>
      <c r="AH11" s="3"/>
      <c r="AI11" s="3"/>
      <c r="AJ11" s="3"/>
      <c r="AK11" s="3"/>
      <c r="AL11" s="3"/>
      <c r="AM11" s="3"/>
    </row>
    <row r="12" spans="1:39" ht="30" customHeight="1">
      <c r="A12" s="30">
        <f>1+A11</f>
        <v>2</v>
      </c>
      <c r="B12" s="84" t="s">
        <v>34</v>
      </c>
      <c r="C12" s="97"/>
      <c r="D12" s="31"/>
      <c r="E12" s="40"/>
      <c r="F12" s="35"/>
      <c r="G12" s="12"/>
      <c r="H12" s="12"/>
      <c r="I12" s="60" t="s">
        <v>18</v>
      </c>
      <c r="J12" s="10">
        <v>1</v>
      </c>
      <c r="K12" s="13">
        <v>490</v>
      </c>
      <c r="L12" s="33">
        <f t="shared" ref="L12:L36" si="2">J12*K12</f>
        <v>490</v>
      </c>
      <c r="M12" s="34"/>
      <c r="N12" s="13"/>
      <c r="O12" s="35">
        <f t="shared" ref="O12:O23" si="3">M12*N12</f>
        <v>0</v>
      </c>
      <c r="P12" s="36"/>
      <c r="Q12" s="13"/>
      <c r="R12" s="33">
        <f t="shared" ref="R12:R23" si="4">P12*Q12</f>
        <v>0</v>
      </c>
      <c r="S12" s="54">
        <f>L12+O12+R12</f>
        <v>490</v>
      </c>
      <c r="T12" s="39"/>
      <c r="U12" s="13">
        <f t="shared" ref="U12:U36" si="5">L12</f>
        <v>490</v>
      </c>
      <c r="V12" s="44"/>
      <c r="W12" s="116"/>
      <c r="X12" s="38">
        <f t="shared" ref="X12:X38" si="6">SUM(U12:W12)</f>
        <v>490</v>
      </c>
      <c r="Y12" s="39"/>
      <c r="Z12" s="39"/>
      <c r="AA12" s="39"/>
      <c r="AB12" s="1"/>
      <c r="AC12" s="1"/>
      <c r="AD12" s="1"/>
      <c r="AE12" s="1"/>
      <c r="AF12" s="3"/>
      <c r="AG12" s="3"/>
      <c r="AH12" s="3"/>
      <c r="AI12" s="3"/>
      <c r="AJ12" s="3"/>
      <c r="AK12" s="3"/>
      <c r="AL12" s="3"/>
      <c r="AM12" s="3"/>
    </row>
    <row r="13" spans="1:39" ht="28.5" customHeight="1">
      <c r="A13" s="30">
        <f t="shared" ref="A13:A18" si="7">1+A12</f>
        <v>3</v>
      </c>
      <c r="B13" s="84" t="s">
        <v>35</v>
      </c>
      <c r="C13" s="97"/>
      <c r="D13" s="31"/>
      <c r="E13" s="40"/>
      <c r="F13" s="35"/>
      <c r="G13" s="12"/>
      <c r="H13" s="12"/>
      <c r="I13" s="60" t="s">
        <v>18</v>
      </c>
      <c r="J13" s="10">
        <v>1</v>
      </c>
      <c r="K13" s="13">
        <v>5314.26</v>
      </c>
      <c r="L13" s="33">
        <f t="shared" si="2"/>
        <v>5314.26</v>
      </c>
      <c r="M13" s="34"/>
      <c r="N13" s="13"/>
      <c r="O13" s="35">
        <f t="shared" si="3"/>
        <v>0</v>
      </c>
      <c r="P13" s="36"/>
      <c r="Q13" s="13"/>
      <c r="R13" s="33">
        <f t="shared" si="4"/>
        <v>0</v>
      </c>
      <c r="S13" s="54">
        <f t="shared" ref="S13:S23" si="8">L13+O13+R13</f>
        <v>5314.26</v>
      </c>
      <c r="T13" s="39"/>
      <c r="U13" s="13">
        <f t="shared" si="5"/>
        <v>5314.26</v>
      </c>
      <c r="V13" s="116"/>
      <c r="W13" s="116"/>
      <c r="X13" s="38">
        <f t="shared" si="6"/>
        <v>5314.26</v>
      </c>
      <c r="Y13" s="39"/>
      <c r="Z13" s="39"/>
      <c r="AA13" s="39"/>
      <c r="AB13" s="1"/>
      <c r="AC13" s="1"/>
      <c r="AD13" s="1"/>
      <c r="AE13" s="1"/>
      <c r="AF13" s="3"/>
      <c r="AG13" s="3"/>
      <c r="AH13" s="3"/>
      <c r="AI13" s="3"/>
      <c r="AJ13" s="3"/>
      <c r="AK13" s="3"/>
      <c r="AL13" s="3"/>
      <c r="AM13" s="3"/>
    </row>
    <row r="14" spans="1:39" ht="24.75" customHeight="1">
      <c r="A14" s="30">
        <f>1+A13</f>
        <v>4</v>
      </c>
      <c r="B14" s="84" t="s">
        <v>70</v>
      </c>
      <c r="C14" s="97"/>
      <c r="D14" s="31"/>
      <c r="E14" s="40">
        <v>9490</v>
      </c>
      <c r="F14" s="35"/>
      <c r="G14" s="12"/>
      <c r="H14" s="12"/>
      <c r="I14" s="60" t="s">
        <v>8</v>
      </c>
      <c r="J14" s="10">
        <v>1</v>
      </c>
      <c r="K14" s="13">
        <v>9490</v>
      </c>
      <c r="L14" s="33">
        <f t="shared" si="2"/>
        <v>9490</v>
      </c>
      <c r="M14" s="34"/>
      <c r="N14" s="13"/>
      <c r="O14" s="35">
        <f t="shared" si="3"/>
        <v>0</v>
      </c>
      <c r="P14" s="36"/>
      <c r="Q14" s="13"/>
      <c r="R14" s="33">
        <f t="shared" si="4"/>
        <v>0</v>
      </c>
      <c r="S14" s="54">
        <f t="shared" si="8"/>
        <v>9490</v>
      </c>
      <c r="T14" s="39"/>
      <c r="U14" s="13">
        <f t="shared" si="5"/>
        <v>9490</v>
      </c>
      <c r="V14" s="116"/>
      <c r="W14" s="116"/>
      <c r="X14" s="38">
        <f t="shared" si="6"/>
        <v>9490</v>
      </c>
      <c r="Y14" s="39"/>
      <c r="Z14" s="39"/>
      <c r="AA14" s="39"/>
      <c r="AB14" s="1"/>
      <c r="AC14" s="1"/>
      <c r="AD14" s="1"/>
      <c r="AE14" s="1"/>
      <c r="AF14" s="3"/>
      <c r="AG14" s="3"/>
      <c r="AH14" s="3"/>
      <c r="AI14" s="3"/>
      <c r="AJ14" s="3"/>
      <c r="AK14" s="3"/>
      <c r="AL14" s="3"/>
      <c r="AM14" s="3"/>
    </row>
    <row r="15" spans="1:39" ht="23.25" customHeight="1">
      <c r="A15" s="30">
        <f t="shared" si="7"/>
        <v>5</v>
      </c>
      <c r="B15" s="84" t="s">
        <v>36</v>
      </c>
      <c r="C15" s="97"/>
      <c r="D15" s="31"/>
      <c r="E15" s="40"/>
      <c r="F15" s="35"/>
      <c r="G15" s="12"/>
      <c r="H15" s="12"/>
      <c r="I15" s="60" t="s">
        <v>18</v>
      </c>
      <c r="J15" s="10">
        <v>1</v>
      </c>
      <c r="K15" s="13">
        <v>24834.959999999999</v>
      </c>
      <c r="L15" s="33">
        <f t="shared" si="2"/>
        <v>24834.959999999999</v>
      </c>
      <c r="M15" s="34"/>
      <c r="N15" s="13"/>
      <c r="O15" s="35">
        <f t="shared" si="3"/>
        <v>0</v>
      </c>
      <c r="P15" s="36"/>
      <c r="Q15" s="13"/>
      <c r="R15" s="33">
        <f t="shared" si="4"/>
        <v>0</v>
      </c>
      <c r="S15" s="54">
        <f t="shared" si="8"/>
        <v>24834.959999999999</v>
      </c>
      <c r="T15" s="39"/>
      <c r="U15" s="13">
        <f t="shared" si="5"/>
        <v>24834.959999999999</v>
      </c>
      <c r="V15" s="116"/>
      <c r="W15" s="116"/>
      <c r="X15" s="38">
        <f t="shared" si="6"/>
        <v>24834.959999999999</v>
      </c>
      <c r="Y15" s="39"/>
      <c r="Z15" s="39"/>
      <c r="AA15" s="39"/>
      <c r="AB15" s="1"/>
      <c r="AC15" s="1"/>
      <c r="AD15" s="1"/>
      <c r="AE15" s="1"/>
      <c r="AF15" s="3"/>
      <c r="AG15" s="3"/>
      <c r="AH15" s="3"/>
      <c r="AI15" s="3"/>
      <c r="AJ15" s="3"/>
      <c r="AK15" s="3"/>
      <c r="AL15" s="3"/>
      <c r="AM15" s="3"/>
    </row>
    <row r="16" spans="1:39" ht="53.25" customHeight="1">
      <c r="A16" s="30">
        <f t="shared" si="7"/>
        <v>6</v>
      </c>
      <c r="B16" s="84" t="s">
        <v>37</v>
      </c>
      <c r="C16" s="98">
        <f>S16</f>
        <v>3600</v>
      </c>
      <c r="D16" s="31"/>
      <c r="E16" s="31"/>
      <c r="F16" s="35"/>
      <c r="G16" s="12"/>
      <c r="H16" s="12"/>
      <c r="I16" s="60" t="s">
        <v>9</v>
      </c>
      <c r="J16" s="10">
        <v>1</v>
      </c>
      <c r="K16" s="37">
        <v>3600</v>
      </c>
      <c r="L16" s="33">
        <f t="shared" si="2"/>
        <v>3600</v>
      </c>
      <c r="M16" s="34"/>
      <c r="N16" s="13"/>
      <c r="O16" s="35">
        <f t="shared" si="3"/>
        <v>0</v>
      </c>
      <c r="P16" s="36"/>
      <c r="Q16" s="13"/>
      <c r="R16" s="33">
        <f t="shared" si="4"/>
        <v>0</v>
      </c>
      <c r="S16" s="54">
        <f t="shared" si="8"/>
        <v>3600</v>
      </c>
      <c r="T16" s="39"/>
      <c r="U16" s="13">
        <f t="shared" si="5"/>
        <v>3600</v>
      </c>
      <c r="V16" s="116"/>
      <c r="W16" s="116"/>
      <c r="X16" s="38">
        <f t="shared" si="6"/>
        <v>3600</v>
      </c>
      <c r="Y16" s="39"/>
      <c r="Z16" s="39"/>
      <c r="AA16" s="39"/>
      <c r="AB16" s="1"/>
      <c r="AC16" s="1"/>
      <c r="AD16" s="1"/>
      <c r="AE16" s="1"/>
      <c r="AF16" s="3"/>
      <c r="AG16" s="3"/>
      <c r="AH16" s="3"/>
      <c r="AI16" s="3"/>
      <c r="AJ16" s="3"/>
      <c r="AK16" s="3"/>
      <c r="AL16" s="3"/>
      <c r="AM16" s="3"/>
    </row>
    <row r="17" spans="1:39" ht="48" customHeight="1">
      <c r="A17" s="30">
        <f t="shared" si="7"/>
        <v>7</v>
      </c>
      <c r="B17" s="84" t="s">
        <v>38</v>
      </c>
      <c r="C17" s="97"/>
      <c r="D17" s="31"/>
      <c r="E17" s="40">
        <f>L17</f>
        <v>4843</v>
      </c>
      <c r="F17" s="35"/>
      <c r="G17" s="12"/>
      <c r="H17" s="12"/>
      <c r="I17" s="60" t="s">
        <v>8</v>
      </c>
      <c r="J17" s="10">
        <v>1</v>
      </c>
      <c r="K17" s="37">
        <v>4843</v>
      </c>
      <c r="L17" s="33">
        <f t="shared" si="2"/>
        <v>4843</v>
      </c>
      <c r="M17" s="34"/>
      <c r="N17" s="13"/>
      <c r="O17" s="35">
        <f t="shared" si="3"/>
        <v>0</v>
      </c>
      <c r="P17" s="36"/>
      <c r="Q17" s="13"/>
      <c r="R17" s="33">
        <f t="shared" si="4"/>
        <v>0</v>
      </c>
      <c r="S17" s="54">
        <f t="shared" si="8"/>
        <v>4843</v>
      </c>
      <c r="T17" s="39"/>
      <c r="U17" s="13">
        <f t="shared" si="5"/>
        <v>4843</v>
      </c>
      <c r="V17" s="116"/>
      <c r="W17" s="116"/>
      <c r="X17" s="38">
        <f t="shared" si="6"/>
        <v>4843</v>
      </c>
      <c r="Y17" s="39"/>
      <c r="Z17" s="39"/>
      <c r="AA17" s="39"/>
      <c r="AB17" s="1"/>
      <c r="AC17" s="1"/>
      <c r="AD17" s="1"/>
      <c r="AE17" s="1"/>
      <c r="AF17" s="3"/>
      <c r="AG17" s="3"/>
      <c r="AH17" s="3"/>
      <c r="AI17" s="3"/>
      <c r="AJ17" s="3"/>
      <c r="AK17" s="3"/>
      <c r="AL17" s="3"/>
      <c r="AM17" s="3"/>
    </row>
    <row r="18" spans="1:39" ht="48" customHeight="1">
      <c r="A18" s="30">
        <f t="shared" si="7"/>
        <v>8</v>
      </c>
      <c r="B18" s="84" t="s">
        <v>39</v>
      </c>
      <c r="C18" s="97"/>
      <c r="D18" s="31"/>
      <c r="E18" s="40"/>
      <c r="F18" s="35"/>
      <c r="G18" s="12"/>
      <c r="H18" s="12"/>
      <c r="I18" s="60" t="s">
        <v>18</v>
      </c>
      <c r="J18" s="10">
        <v>1</v>
      </c>
      <c r="K18" s="40">
        <v>16499.34</v>
      </c>
      <c r="L18" s="33">
        <f t="shared" si="2"/>
        <v>16499.34</v>
      </c>
      <c r="M18" s="34"/>
      <c r="N18" s="13"/>
      <c r="O18" s="35">
        <f t="shared" si="3"/>
        <v>0</v>
      </c>
      <c r="P18" s="36"/>
      <c r="Q18" s="13"/>
      <c r="R18" s="33">
        <f t="shared" si="4"/>
        <v>0</v>
      </c>
      <c r="S18" s="54">
        <f t="shared" si="8"/>
        <v>16499.34</v>
      </c>
      <c r="T18" s="39"/>
      <c r="U18" s="13">
        <f t="shared" si="5"/>
        <v>16499.34</v>
      </c>
      <c r="V18" s="116"/>
      <c r="W18" s="116"/>
      <c r="X18" s="38">
        <f t="shared" si="6"/>
        <v>16499.34</v>
      </c>
      <c r="Y18" s="39"/>
      <c r="Z18" s="39"/>
      <c r="AA18" s="39"/>
      <c r="AB18" s="1"/>
      <c r="AC18" s="1"/>
      <c r="AD18" s="1"/>
      <c r="AE18" s="1"/>
      <c r="AF18" s="3"/>
      <c r="AG18" s="3"/>
      <c r="AH18" s="3"/>
      <c r="AI18" s="3"/>
      <c r="AJ18" s="3"/>
      <c r="AK18" s="3"/>
      <c r="AL18" s="3"/>
      <c r="AM18" s="3"/>
    </row>
    <row r="19" spans="1:39" ht="48" customHeight="1">
      <c r="A19" s="30">
        <f t="shared" ref="A19:A36" si="9">1+A18</f>
        <v>9</v>
      </c>
      <c r="B19" s="84" t="s">
        <v>40</v>
      </c>
      <c r="C19" s="97"/>
      <c r="D19" s="31"/>
      <c r="E19" s="40">
        <f>L19</f>
        <v>8930</v>
      </c>
      <c r="F19" s="35"/>
      <c r="G19" s="12"/>
      <c r="H19" s="12"/>
      <c r="I19" s="60" t="s">
        <v>8</v>
      </c>
      <c r="J19" s="10">
        <v>1</v>
      </c>
      <c r="K19" s="40">
        <v>8930</v>
      </c>
      <c r="L19" s="33">
        <f t="shared" si="2"/>
        <v>8930</v>
      </c>
      <c r="M19" s="34"/>
      <c r="N19" s="13"/>
      <c r="O19" s="35">
        <f t="shared" si="3"/>
        <v>0</v>
      </c>
      <c r="P19" s="36"/>
      <c r="Q19" s="13"/>
      <c r="R19" s="33">
        <f t="shared" si="4"/>
        <v>0</v>
      </c>
      <c r="S19" s="54">
        <f t="shared" si="8"/>
        <v>8930</v>
      </c>
      <c r="T19" s="39"/>
      <c r="U19" s="13">
        <f t="shared" si="5"/>
        <v>8930</v>
      </c>
      <c r="V19" s="116"/>
      <c r="W19" s="116"/>
      <c r="X19" s="38">
        <f t="shared" si="6"/>
        <v>8930</v>
      </c>
      <c r="Y19" s="39"/>
      <c r="Z19" s="39"/>
      <c r="AA19" s="39"/>
      <c r="AB19" s="1"/>
      <c r="AC19" s="1"/>
      <c r="AD19" s="1"/>
      <c r="AE19" s="1"/>
      <c r="AF19" s="3"/>
      <c r="AG19" s="3"/>
      <c r="AH19" s="3"/>
      <c r="AI19" s="3"/>
      <c r="AJ19" s="3"/>
      <c r="AK19" s="3"/>
      <c r="AL19" s="3"/>
      <c r="AM19" s="3"/>
    </row>
    <row r="20" spans="1:39" ht="48" customHeight="1">
      <c r="A20" s="30">
        <f t="shared" si="9"/>
        <v>10</v>
      </c>
      <c r="B20" s="84" t="s">
        <v>41</v>
      </c>
      <c r="C20" s="97"/>
      <c r="D20" s="31"/>
      <c r="E20" s="31"/>
      <c r="F20" s="35"/>
      <c r="G20" s="12"/>
      <c r="H20" s="12"/>
      <c r="I20" s="60" t="s">
        <v>18</v>
      </c>
      <c r="J20" s="10">
        <v>1</v>
      </c>
      <c r="K20" s="37">
        <f>21356.75+2255</f>
        <v>23611.75</v>
      </c>
      <c r="L20" s="33">
        <f t="shared" si="2"/>
        <v>23611.75</v>
      </c>
      <c r="M20" s="34"/>
      <c r="N20" s="13"/>
      <c r="O20" s="35">
        <f t="shared" si="3"/>
        <v>0</v>
      </c>
      <c r="P20" s="36"/>
      <c r="Q20" s="13"/>
      <c r="R20" s="33">
        <f t="shared" si="4"/>
        <v>0</v>
      </c>
      <c r="S20" s="54">
        <f t="shared" si="8"/>
        <v>23611.75</v>
      </c>
      <c r="T20" s="39"/>
      <c r="U20" s="13">
        <f t="shared" si="5"/>
        <v>23611.75</v>
      </c>
      <c r="V20" s="116"/>
      <c r="W20" s="116"/>
      <c r="X20" s="38">
        <f t="shared" si="6"/>
        <v>23611.75</v>
      </c>
      <c r="Y20" s="39"/>
      <c r="Z20" s="39"/>
      <c r="AA20" s="39"/>
      <c r="AB20" s="1"/>
      <c r="AC20" s="1"/>
      <c r="AD20" s="1"/>
      <c r="AE20" s="1"/>
      <c r="AF20" s="3"/>
      <c r="AG20" s="3"/>
      <c r="AH20" s="3"/>
      <c r="AI20" s="3"/>
      <c r="AJ20" s="3"/>
      <c r="AK20" s="3"/>
      <c r="AL20" s="3"/>
      <c r="AM20" s="3"/>
    </row>
    <row r="21" spans="1:39" ht="48" customHeight="1">
      <c r="A21" s="30">
        <f t="shared" si="9"/>
        <v>11</v>
      </c>
      <c r="B21" s="84" t="s">
        <v>42</v>
      </c>
      <c r="C21" s="97"/>
      <c r="D21" s="31"/>
      <c r="E21" s="31"/>
      <c r="F21" s="35"/>
      <c r="G21" s="12"/>
      <c r="H21" s="12"/>
      <c r="I21" s="60" t="s">
        <v>18</v>
      </c>
      <c r="J21" s="10">
        <v>1</v>
      </c>
      <c r="K21" s="37">
        <v>15758.5</v>
      </c>
      <c r="L21" s="33">
        <f t="shared" si="2"/>
        <v>15758.5</v>
      </c>
      <c r="M21" s="34"/>
      <c r="N21" s="13"/>
      <c r="O21" s="35">
        <f t="shared" si="3"/>
        <v>0</v>
      </c>
      <c r="P21" s="36"/>
      <c r="Q21" s="13"/>
      <c r="R21" s="33">
        <f t="shared" si="4"/>
        <v>0</v>
      </c>
      <c r="S21" s="54">
        <f t="shared" si="8"/>
        <v>15758.5</v>
      </c>
      <c r="T21" s="39"/>
      <c r="U21" s="13">
        <f t="shared" si="5"/>
        <v>15758.5</v>
      </c>
      <c r="V21" s="116"/>
      <c r="W21" s="116"/>
      <c r="X21" s="38">
        <f t="shared" si="6"/>
        <v>15758.5</v>
      </c>
      <c r="Y21" s="39"/>
      <c r="Z21" s="39"/>
      <c r="AA21" s="39"/>
      <c r="AB21" s="1"/>
      <c r="AC21" s="1"/>
      <c r="AD21" s="1"/>
      <c r="AE21" s="1"/>
      <c r="AF21" s="3"/>
      <c r="AG21" s="3"/>
      <c r="AH21" s="3"/>
      <c r="AI21" s="3"/>
      <c r="AJ21" s="3"/>
      <c r="AK21" s="3"/>
      <c r="AL21" s="3"/>
      <c r="AM21" s="3"/>
    </row>
    <row r="22" spans="1:39" ht="48" customHeight="1">
      <c r="A22" s="30">
        <f t="shared" si="9"/>
        <v>12</v>
      </c>
      <c r="B22" s="84" t="s">
        <v>43</v>
      </c>
      <c r="C22" s="97"/>
      <c r="D22" s="31"/>
      <c r="E22" s="31"/>
      <c r="F22" s="35"/>
      <c r="G22" s="12"/>
      <c r="H22" s="12"/>
      <c r="I22" s="60" t="s">
        <v>18</v>
      </c>
      <c r="J22" s="10">
        <v>1</v>
      </c>
      <c r="K22" s="37">
        <f>4379.9+1479+2787+1970.5+1468</f>
        <v>12084.4</v>
      </c>
      <c r="L22" s="33">
        <f t="shared" si="2"/>
        <v>12084.4</v>
      </c>
      <c r="M22" s="34"/>
      <c r="N22" s="13"/>
      <c r="O22" s="35">
        <f t="shared" si="3"/>
        <v>0</v>
      </c>
      <c r="P22" s="36"/>
      <c r="Q22" s="13"/>
      <c r="R22" s="33">
        <f t="shared" si="4"/>
        <v>0</v>
      </c>
      <c r="S22" s="54">
        <f t="shared" si="8"/>
        <v>12084.4</v>
      </c>
      <c r="T22" s="39"/>
      <c r="U22" s="13">
        <f t="shared" si="5"/>
        <v>12084.4</v>
      </c>
      <c r="V22" s="116"/>
      <c r="W22" s="116"/>
      <c r="X22" s="38">
        <f t="shared" si="6"/>
        <v>12084.4</v>
      </c>
      <c r="Y22" s="39"/>
      <c r="Z22" s="39"/>
      <c r="AA22" s="39"/>
      <c r="AB22" s="1"/>
      <c r="AC22" s="1"/>
      <c r="AD22" s="1"/>
      <c r="AE22" s="1"/>
      <c r="AF22" s="3"/>
      <c r="AG22" s="3"/>
      <c r="AH22" s="3"/>
      <c r="AI22" s="3"/>
      <c r="AJ22" s="3"/>
      <c r="AK22" s="3"/>
      <c r="AL22" s="3"/>
      <c r="AM22" s="3"/>
    </row>
    <row r="23" spans="1:39" ht="48" customHeight="1">
      <c r="A23" s="30">
        <f t="shared" si="9"/>
        <v>13</v>
      </c>
      <c r="B23" s="84" t="s">
        <v>44</v>
      </c>
      <c r="C23" s="97"/>
      <c r="D23" s="31"/>
      <c r="E23" s="31"/>
      <c r="F23" s="35"/>
      <c r="G23" s="12"/>
      <c r="H23" s="12"/>
      <c r="I23" s="60" t="s">
        <v>18</v>
      </c>
      <c r="J23" s="10">
        <v>1</v>
      </c>
      <c r="K23" s="37">
        <f>3177+1900</f>
        <v>5077</v>
      </c>
      <c r="L23" s="33">
        <f t="shared" si="2"/>
        <v>5077</v>
      </c>
      <c r="M23" s="34"/>
      <c r="N23" s="13"/>
      <c r="O23" s="35">
        <f t="shared" si="3"/>
        <v>0</v>
      </c>
      <c r="P23" s="36"/>
      <c r="Q23" s="13"/>
      <c r="R23" s="33">
        <f t="shared" si="4"/>
        <v>0</v>
      </c>
      <c r="S23" s="54">
        <f t="shared" si="8"/>
        <v>5077</v>
      </c>
      <c r="T23" s="39"/>
      <c r="U23" s="13">
        <f t="shared" si="5"/>
        <v>5077</v>
      </c>
      <c r="V23" s="116"/>
      <c r="W23" s="116"/>
      <c r="X23" s="38">
        <f t="shared" si="6"/>
        <v>5077</v>
      </c>
      <c r="Y23" s="39"/>
      <c r="Z23" s="39"/>
      <c r="AA23" s="39"/>
      <c r="AB23" s="1"/>
      <c r="AC23" s="1"/>
      <c r="AD23" s="1"/>
      <c r="AE23" s="1"/>
      <c r="AF23" s="3"/>
      <c r="AG23" s="3"/>
      <c r="AH23" s="3"/>
      <c r="AI23" s="3"/>
      <c r="AJ23" s="3"/>
      <c r="AK23" s="3"/>
      <c r="AL23" s="3"/>
      <c r="AM23" s="3"/>
    </row>
    <row r="24" spans="1:39" ht="48" customHeight="1">
      <c r="A24" s="30">
        <f t="shared" si="9"/>
        <v>14</v>
      </c>
      <c r="B24" s="84" t="s">
        <v>45</v>
      </c>
      <c r="C24" s="97"/>
      <c r="D24" s="31"/>
      <c r="E24" s="31"/>
      <c r="F24" s="35"/>
      <c r="G24" s="12"/>
      <c r="H24" s="12"/>
      <c r="I24" s="60" t="s">
        <v>8</v>
      </c>
      <c r="J24" s="10">
        <v>57</v>
      </c>
      <c r="K24" s="13">
        <v>2529</v>
      </c>
      <c r="L24" s="33">
        <f t="shared" si="2"/>
        <v>144153</v>
      </c>
      <c r="M24" s="34"/>
      <c r="N24" s="13"/>
      <c r="O24" s="35">
        <f t="shared" ref="O24:O36" si="10">M24*N24</f>
        <v>0</v>
      </c>
      <c r="P24" s="36"/>
      <c r="Q24" s="13"/>
      <c r="R24" s="33">
        <f t="shared" ref="R24:R36" si="11">P24*Q24</f>
        <v>0</v>
      </c>
      <c r="S24" s="54">
        <f t="shared" ref="S24:S36" si="12">L24+O24+R24</f>
        <v>144153</v>
      </c>
      <c r="T24" s="39"/>
      <c r="U24" s="13">
        <f t="shared" si="5"/>
        <v>144153</v>
      </c>
      <c r="V24" s="116"/>
      <c r="W24" s="116"/>
      <c r="X24" s="38">
        <f t="shared" si="6"/>
        <v>144153</v>
      </c>
      <c r="Y24" s="39"/>
      <c r="Z24" s="39"/>
      <c r="AA24" s="39"/>
      <c r="AB24" s="1"/>
      <c r="AC24" s="1"/>
      <c r="AD24" s="1"/>
      <c r="AE24" s="1"/>
      <c r="AF24" s="3"/>
      <c r="AG24" s="3"/>
      <c r="AH24" s="3"/>
      <c r="AI24" s="3"/>
      <c r="AJ24" s="3"/>
      <c r="AK24" s="3"/>
      <c r="AL24" s="3"/>
      <c r="AM24" s="3"/>
    </row>
    <row r="25" spans="1:39" ht="48" customHeight="1">
      <c r="A25" s="30">
        <f t="shared" si="9"/>
        <v>15</v>
      </c>
      <c r="B25" s="84" t="s">
        <v>46</v>
      </c>
      <c r="C25" s="97"/>
      <c r="D25" s="31"/>
      <c r="E25" s="31"/>
      <c r="F25" s="35"/>
      <c r="G25" s="12"/>
      <c r="H25" s="12"/>
      <c r="I25" s="60" t="s">
        <v>8</v>
      </c>
      <c r="J25" s="10">
        <v>28</v>
      </c>
      <c r="K25" s="13">
        <v>219</v>
      </c>
      <c r="L25" s="33">
        <f t="shared" si="2"/>
        <v>6132</v>
      </c>
      <c r="M25" s="34"/>
      <c r="N25" s="13"/>
      <c r="O25" s="35"/>
      <c r="P25" s="36"/>
      <c r="Q25" s="13"/>
      <c r="R25" s="33"/>
      <c r="S25" s="54">
        <f t="shared" si="12"/>
        <v>6132</v>
      </c>
      <c r="T25" s="39"/>
      <c r="U25" s="13">
        <f t="shared" si="5"/>
        <v>6132</v>
      </c>
      <c r="V25" s="116"/>
      <c r="W25" s="116"/>
      <c r="X25" s="38">
        <f t="shared" si="6"/>
        <v>6132</v>
      </c>
      <c r="Y25" s="39"/>
      <c r="Z25" s="39"/>
      <c r="AA25" s="39"/>
      <c r="AB25" s="1"/>
      <c r="AC25" s="1"/>
      <c r="AD25" s="1"/>
      <c r="AE25" s="1"/>
      <c r="AF25" s="3"/>
      <c r="AG25" s="3"/>
      <c r="AH25" s="3"/>
      <c r="AI25" s="3"/>
      <c r="AJ25" s="3"/>
      <c r="AK25" s="3"/>
      <c r="AL25" s="3"/>
      <c r="AM25" s="3"/>
    </row>
    <row r="26" spans="1:39" ht="48" customHeight="1">
      <c r="A26" s="30">
        <f t="shared" si="9"/>
        <v>16</v>
      </c>
      <c r="B26" s="84" t="s">
        <v>47</v>
      </c>
      <c r="C26" s="97"/>
      <c r="D26" s="31"/>
      <c r="E26" s="40">
        <f>S26</f>
        <v>11562.62</v>
      </c>
      <c r="F26" s="35"/>
      <c r="G26" s="12"/>
      <c r="H26" s="12"/>
      <c r="I26" s="60" t="s">
        <v>8</v>
      </c>
      <c r="J26" s="10">
        <v>2</v>
      </c>
      <c r="K26" s="13">
        <v>5781.31</v>
      </c>
      <c r="L26" s="33">
        <f t="shared" si="2"/>
        <v>11562.62</v>
      </c>
      <c r="M26" s="34"/>
      <c r="N26" s="13"/>
      <c r="O26" s="35">
        <f t="shared" si="10"/>
        <v>0</v>
      </c>
      <c r="P26" s="36"/>
      <c r="Q26" s="13"/>
      <c r="R26" s="33">
        <f t="shared" si="11"/>
        <v>0</v>
      </c>
      <c r="S26" s="54">
        <f t="shared" si="12"/>
        <v>11562.62</v>
      </c>
      <c r="T26" s="39"/>
      <c r="U26" s="13">
        <f t="shared" si="5"/>
        <v>11562.62</v>
      </c>
      <c r="V26" s="116"/>
      <c r="W26" s="116"/>
      <c r="X26" s="38">
        <f t="shared" si="6"/>
        <v>11562.62</v>
      </c>
      <c r="Y26" s="39"/>
      <c r="Z26" s="39"/>
      <c r="AA26" s="39"/>
      <c r="AB26" s="1"/>
      <c r="AC26" s="1"/>
      <c r="AD26" s="1"/>
      <c r="AE26" s="1"/>
      <c r="AF26" s="3"/>
      <c r="AG26" s="3"/>
      <c r="AH26" s="3"/>
      <c r="AI26" s="3"/>
      <c r="AJ26" s="3"/>
      <c r="AK26" s="3"/>
      <c r="AL26" s="3"/>
      <c r="AM26" s="3"/>
    </row>
    <row r="27" spans="1:39" ht="48" customHeight="1">
      <c r="A27" s="30">
        <f t="shared" si="9"/>
        <v>17</v>
      </c>
      <c r="B27" s="84" t="s">
        <v>48</v>
      </c>
      <c r="C27" s="97"/>
      <c r="D27" s="31"/>
      <c r="E27" s="40">
        <f>S27</f>
        <v>16998</v>
      </c>
      <c r="F27" s="35"/>
      <c r="G27" s="12"/>
      <c r="H27" s="12"/>
      <c r="I27" s="60" t="s">
        <v>8</v>
      </c>
      <c r="J27" s="10">
        <v>2</v>
      </c>
      <c r="K27" s="13">
        <v>8499</v>
      </c>
      <c r="L27" s="33">
        <f t="shared" si="2"/>
        <v>16998</v>
      </c>
      <c r="M27" s="34"/>
      <c r="N27" s="13"/>
      <c r="O27" s="35">
        <f t="shared" si="10"/>
        <v>0</v>
      </c>
      <c r="P27" s="36"/>
      <c r="Q27" s="13"/>
      <c r="R27" s="33">
        <f t="shared" si="11"/>
        <v>0</v>
      </c>
      <c r="S27" s="54">
        <f t="shared" si="12"/>
        <v>16998</v>
      </c>
      <c r="T27" s="39"/>
      <c r="U27" s="13">
        <f t="shared" si="5"/>
        <v>16998</v>
      </c>
      <c r="V27" s="116"/>
      <c r="W27" s="116"/>
      <c r="X27" s="38">
        <f t="shared" si="6"/>
        <v>16998</v>
      </c>
      <c r="Y27" s="39"/>
      <c r="Z27" s="39"/>
      <c r="AA27" s="39"/>
      <c r="AB27" s="1"/>
      <c r="AC27" s="1"/>
      <c r="AD27" s="1"/>
      <c r="AE27" s="1"/>
      <c r="AF27" s="3"/>
      <c r="AG27" s="3"/>
      <c r="AH27" s="3"/>
      <c r="AI27" s="3"/>
      <c r="AJ27" s="3"/>
      <c r="AK27" s="3"/>
      <c r="AL27" s="3"/>
      <c r="AM27" s="3"/>
    </row>
    <row r="28" spans="1:39" ht="48" customHeight="1">
      <c r="A28" s="30">
        <f t="shared" si="9"/>
        <v>18</v>
      </c>
      <c r="B28" s="84" t="s">
        <v>49</v>
      </c>
      <c r="C28" s="97"/>
      <c r="D28" s="31"/>
      <c r="E28" s="40">
        <f>S28</f>
        <v>17860</v>
      </c>
      <c r="F28" s="35"/>
      <c r="G28" s="12"/>
      <c r="H28" s="12"/>
      <c r="I28" s="60" t="s">
        <v>8</v>
      </c>
      <c r="J28" s="10">
        <v>2</v>
      </c>
      <c r="K28" s="92">
        <v>8930</v>
      </c>
      <c r="L28" s="33">
        <f t="shared" si="2"/>
        <v>17860</v>
      </c>
      <c r="M28" s="34"/>
      <c r="N28" s="13"/>
      <c r="O28" s="35">
        <f t="shared" si="10"/>
        <v>0</v>
      </c>
      <c r="P28" s="36"/>
      <c r="Q28" s="13"/>
      <c r="R28" s="33">
        <f t="shared" si="11"/>
        <v>0</v>
      </c>
      <c r="S28" s="54">
        <f t="shared" si="12"/>
        <v>17860</v>
      </c>
      <c r="T28" s="39"/>
      <c r="U28" s="13">
        <f t="shared" si="5"/>
        <v>17860</v>
      </c>
      <c r="V28" s="116"/>
      <c r="W28" s="116"/>
      <c r="X28" s="38">
        <f t="shared" si="6"/>
        <v>17860</v>
      </c>
      <c r="Y28" s="39"/>
      <c r="Z28" s="39"/>
      <c r="AA28" s="39"/>
      <c r="AB28" s="1"/>
      <c r="AC28" s="1"/>
      <c r="AD28" s="1"/>
      <c r="AE28" s="1"/>
      <c r="AF28" s="3"/>
      <c r="AG28" s="3"/>
      <c r="AH28" s="3"/>
      <c r="AI28" s="3"/>
      <c r="AJ28" s="3"/>
      <c r="AK28" s="3"/>
      <c r="AL28" s="3"/>
      <c r="AM28" s="3"/>
    </row>
    <row r="29" spans="1:39" ht="48" customHeight="1">
      <c r="A29" s="30">
        <f t="shared" si="9"/>
        <v>19</v>
      </c>
      <c r="B29" s="84" t="s">
        <v>50</v>
      </c>
      <c r="C29" s="97"/>
      <c r="D29" s="31"/>
      <c r="E29" s="31"/>
      <c r="F29" s="35"/>
      <c r="G29" s="12"/>
      <c r="H29" s="12"/>
      <c r="I29" s="60" t="s">
        <v>8</v>
      </c>
      <c r="J29" s="10">
        <v>1</v>
      </c>
      <c r="K29" s="92">
        <v>3290</v>
      </c>
      <c r="L29" s="33">
        <f t="shared" si="2"/>
        <v>3290</v>
      </c>
      <c r="M29" s="34"/>
      <c r="N29" s="13"/>
      <c r="O29" s="35">
        <f t="shared" si="10"/>
        <v>0</v>
      </c>
      <c r="P29" s="36"/>
      <c r="Q29" s="13"/>
      <c r="R29" s="33">
        <f t="shared" si="11"/>
        <v>0</v>
      </c>
      <c r="S29" s="54">
        <f t="shared" si="12"/>
        <v>3290</v>
      </c>
      <c r="T29" s="39"/>
      <c r="U29" s="13">
        <f t="shared" si="5"/>
        <v>3290</v>
      </c>
      <c r="V29" s="116"/>
      <c r="W29" s="116"/>
      <c r="X29" s="38">
        <f t="shared" si="6"/>
        <v>3290</v>
      </c>
      <c r="Y29" s="39"/>
      <c r="Z29" s="39"/>
      <c r="AA29" s="39"/>
      <c r="AB29" s="1"/>
      <c r="AC29" s="1"/>
      <c r="AD29" s="1"/>
      <c r="AE29" s="1"/>
      <c r="AF29" s="3"/>
      <c r="AG29" s="3"/>
      <c r="AH29" s="3"/>
      <c r="AI29" s="3"/>
      <c r="AJ29" s="3"/>
      <c r="AK29" s="3"/>
      <c r="AL29" s="3"/>
      <c r="AM29" s="3"/>
    </row>
    <row r="30" spans="1:39" ht="48" customHeight="1">
      <c r="A30" s="30">
        <f t="shared" si="9"/>
        <v>20</v>
      </c>
      <c r="B30" s="84" t="s">
        <v>51</v>
      </c>
      <c r="C30" s="97"/>
      <c r="D30" s="31"/>
      <c r="E30" s="31"/>
      <c r="F30" s="35"/>
      <c r="G30" s="12"/>
      <c r="H30" s="12"/>
      <c r="I30" s="60" t="s">
        <v>18</v>
      </c>
      <c r="J30" s="10">
        <v>1</v>
      </c>
      <c r="K30" s="37">
        <v>4382.95</v>
      </c>
      <c r="L30" s="33">
        <f t="shared" si="2"/>
        <v>4382.95</v>
      </c>
      <c r="M30" s="34"/>
      <c r="N30" s="13"/>
      <c r="O30" s="35">
        <f t="shared" ref="O30:O35" si="13">M30*N30</f>
        <v>0</v>
      </c>
      <c r="P30" s="36"/>
      <c r="Q30" s="13"/>
      <c r="R30" s="33">
        <f t="shared" ref="R30:R35" si="14">P30*Q30</f>
        <v>0</v>
      </c>
      <c r="S30" s="54">
        <f t="shared" ref="S30:S35" si="15">L30+O30+R30</f>
        <v>4382.95</v>
      </c>
      <c r="T30" s="39"/>
      <c r="U30" s="13">
        <f t="shared" si="5"/>
        <v>4382.95</v>
      </c>
      <c r="V30" s="116"/>
      <c r="W30" s="116"/>
      <c r="X30" s="38">
        <f t="shared" si="6"/>
        <v>4382.95</v>
      </c>
      <c r="Y30" s="39"/>
      <c r="Z30" s="39"/>
      <c r="AA30" s="39"/>
      <c r="AB30" s="1"/>
      <c r="AC30" s="1"/>
      <c r="AD30" s="1"/>
      <c r="AE30" s="1"/>
      <c r="AF30" s="3"/>
      <c r="AG30" s="3"/>
      <c r="AH30" s="3"/>
      <c r="AI30" s="3"/>
      <c r="AJ30" s="3"/>
      <c r="AK30" s="3"/>
      <c r="AL30" s="3"/>
      <c r="AM30" s="3"/>
    </row>
    <row r="31" spans="1:39" ht="48" customHeight="1">
      <c r="A31" s="30">
        <f t="shared" si="9"/>
        <v>21</v>
      </c>
      <c r="B31" s="84" t="s">
        <v>52</v>
      </c>
      <c r="C31" s="97"/>
      <c r="D31" s="31"/>
      <c r="E31" s="31"/>
      <c r="F31" s="35"/>
      <c r="G31" s="12"/>
      <c r="H31" s="12"/>
      <c r="I31" s="60" t="s">
        <v>18</v>
      </c>
      <c r="J31" s="10">
        <v>1</v>
      </c>
      <c r="K31" s="37">
        <v>53308.49</v>
      </c>
      <c r="L31" s="33">
        <f t="shared" si="2"/>
        <v>53308.49</v>
      </c>
      <c r="M31" s="34"/>
      <c r="N31" s="13"/>
      <c r="O31" s="35">
        <f t="shared" si="13"/>
        <v>0</v>
      </c>
      <c r="P31" s="36"/>
      <c r="Q31" s="13"/>
      <c r="R31" s="33">
        <f t="shared" si="14"/>
        <v>0</v>
      </c>
      <c r="S31" s="54">
        <f t="shared" si="15"/>
        <v>53308.49</v>
      </c>
      <c r="T31" s="39"/>
      <c r="U31" s="13">
        <f t="shared" si="5"/>
        <v>53308.49</v>
      </c>
      <c r="V31" s="116"/>
      <c r="W31" s="116"/>
      <c r="X31" s="38">
        <f t="shared" si="6"/>
        <v>53308.49</v>
      </c>
      <c r="Y31" s="39"/>
      <c r="Z31" s="39"/>
      <c r="AA31" s="39"/>
      <c r="AB31" s="1"/>
      <c r="AC31" s="1"/>
      <c r="AD31" s="1"/>
      <c r="AE31" s="1"/>
      <c r="AF31" s="3"/>
      <c r="AG31" s="3"/>
      <c r="AH31" s="3"/>
      <c r="AI31" s="3"/>
      <c r="AJ31" s="3"/>
      <c r="AK31" s="3"/>
      <c r="AL31" s="3"/>
      <c r="AM31" s="3"/>
    </row>
    <row r="32" spans="1:39" ht="48" customHeight="1">
      <c r="A32" s="30">
        <f t="shared" si="9"/>
        <v>22</v>
      </c>
      <c r="B32" s="84" t="s">
        <v>53</v>
      </c>
      <c r="C32" s="97"/>
      <c r="D32" s="31"/>
      <c r="E32" s="40">
        <f>S32</f>
        <v>19490</v>
      </c>
      <c r="F32" s="35"/>
      <c r="G32" s="12"/>
      <c r="H32" s="12"/>
      <c r="I32" s="60" t="s">
        <v>18</v>
      </c>
      <c r="J32" s="10">
        <v>1</v>
      </c>
      <c r="K32" s="37">
        <v>19490</v>
      </c>
      <c r="L32" s="33">
        <f t="shared" si="2"/>
        <v>19490</v>
      </c>
      <c r="M32" s="34"/>
      <c r="N32" s="13"/>
      <c r="O32" s="35">
        <f t="shared" si="13"/>
        <v>0</v>
      </c>
      <c r="P32" s="36"/>
      <c r="Q32" s="13"/>
      <c r="R32" s="33">
        <f t="shared" si="14"/>
        <v>0</v>
      </c>
      <c r="S32" s="54">
        <f t="shared" si="15"/>
        <v>19490</v>
      </c>
      <c r="T32" s="39"/>
      <c r="U32" s="13">
        <f t="shared" si="5"/>
        <v>19490</v>
      </c>
      <c r="V32" s="116"/>
      <c r="W32" s="116"/>
      <c r="X32" s="38">
        <f t="shared" si="6"/>
        <v>19490</v>
      </c>
      <c r="Y32" s="39"/>
      <c r="Z32" s="39"/>
      <c r="AA32" s="39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</row>
    <row r="33" spans="1:39" ht="48" customHeight="1">
      <c r="A33" s="30">
        <f t="shared" si="9"/>
        <v>23</v>
      </c>
      <c r="B33" s="84" t="s">
        <v>54</v>
      </c>
      <c r="C33" s="97"/>
      <c r="D33" s="31"/>
      <c r="E33" s="31"/>
      <c r="F33" s="35"/>
      <c r="G33" s="12"/>
      <c r="H33" s="12"/>
      <c r="I33" s="60" t="s">
        <v>18</v>
      </c>
      <c r="J33" s="10">
        <v>1</v>
      </c>
      <c r="K33" s="92">
        <v>1107</v>
      </c>
      <c r="L33" s="33">
        <f>J33*K33</f>
        <v>1107</v>
      </c>
      <c r="M33" s="34"/>
      <c r="N33" s="13"/>
      <c r="O33" s="35">
        <f t="shared" si="13"/>
        <v>0</v>
      </c>
      <c r="P33" s="36"/>
      <c r="Q33" s="13"/>
      <c r="R33" s="33">
        <f t="shared" si="14"/>
        <v>0</v>
      </c>
      <c r="S33" s="54">
        <f t="shared" si="15"/>
        <v>1107</v>
      </c>
      <c r="T33" s="39"/>
      <c r="U33" s="13">
        <f t="shared" si="5"/>
        <v>1107</v>
      </c>
      <c r="V33" s="116"/>
      <c r="W33" s="116"/>
      <c r="X33" s="38">
        <f t="shared" si="6"/>
        <v>1107</v>
      </c>
      <c r="Y33" s="39"/>
      <c r="Z33" s="39"/>
      <c r="AA33" s="39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</row>
    <row r="34" spans="1:39" ht="48" customHeight="1">
      <c r="A34" s="30">
        <f t="shared" si="9"/>
        <v>24</v>
      </c>
      <c r="B34" s="84" t="s">
        <v>73</v>
      </c>
      <c r="C34" s="97"/>
      <c r="D34" s="31"/>
      <c r="E34" s="31"/>
      <c r="F34" s="35"/>
      <c r="G34" s="12"/>
      <c r="H34" s="12"/>
      <c r="I34" s="60" t="s">
        <v>18</v>
      </c>
      <c r="J34" s="10">
        <v>1</v>
      </c>
      <c r="K34" s="92">
        <v>13350</v>
      </c>
      <c r="L34" s="33">
        <f>J34*K34</f>
        <v>13350</v>
      </c>
      <c r="M34" s="34"/>
      <c r="N34" s="13"/>
      <c r="O34" s="35">
        <f t="shared" si="13"/>
        <v>0</v>
      </c>
      <c r="P34" s="36"/>
      <c r="Q34" s="13"/>
      <c r="R34" s="33">
        <f t="shared" si="14"/>
        <v>0</v>
      </c>
      <c r="S34" s="54">
        <f t="shared" si="15"/>
        <v>13350</v>
      </c>
      <c r="T34" s="39"/>
      <c r="U34" s="13">
        <f t="shared" si="5"/>
        <v>13350</v>
      </c>
      <c r="V34" s="116"/>
      <c r="W34" s="116"/>
      <c r="X34" s="38">
        <f t="shared" si="6"/>
        <v>13350</v>
      </c>
      <c r="Y34" s="39"/>
      <c r="Z34" s="39"/>
      <c r="AA34" s="39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</row>
    <row r="35" spans="1:39" ht="48" customHeight="1">
      <c r="A35" s="30">
        <f t="shared" si="9"/>
        <v>25</v>
      </c>
      <c r="B35" s="84" t="s">
        <v>55</v>
      </c>
      <c r="C35" s="97"/>
      <c r="D35" s="31"/>
      <c r="E35" s="31"/>
      <c r="F35" s="35"/>
      <c r="G35" s="12"/>
      <c r="H35" s="12"/>
      <c r="I35" s="60" t="s">
        <v>18</v>
      </c>
      <c r="J35" s="10">
        <v>1</v>
      </c>
      <c r="K35" s="92">
        <v>1478.45</v>
      </c>
      <c r="L35" s="45">
        <f>J35*K35</f>
        <v>1478.45</v>
      </c>
      <c r="M35" s="34"/>
      <c r="N35" s="13"/>
      <c r="O35" s="35">
        <f t="shared" si="13"/>
        <v>0</v>
      </c>
      <c r="P35" s="36"/>
      <c r="Q35" s="13"/>
      <c r="R35" s="33">
        <f t="shared" si="14"/>
        <v>0</v>
      </c>
      <c r="S35" s="54">
        <f t="shared" si="15"/>
        <v>1478.45</v>
      </c>
      <c r="T35" s="39"/>
      <c r="U35" s="13">
        <f t="shared" si="5"/>
        <v>1478.45</v>
      </c>
      <c r="V35" s="116"/>
      <c r="W35" s="116"/>
      <c r="X35" s="38">
        <f t="shared" si="6"/>
        <v>1478.45</v>
      </c>
      <c r="Y35" s="39"/>
      <c r="Z35" s="39"/>
      <c r="AA35" s="39"/>
      <c r="AB35" s="1"/>
      <c r="AC35" s="1"/>
      <c r="AD35" s="1"/>
      <c r="AE35" s="1"/>
      <c r="AF35" s="3"/>
      <c r="AG35" s="3"/>
      <c r="AH35" s="3"/>
      <c r="AI35" s="3"/>
      <c r="AJ35" s="3"/>
      <c r="AK35" s="3"/>
      <c r="AL35" s="3"/>
      <c r="AM35" s="3"/>
    </row>
    <row r="36" spans="1:39" ht="48" customHeight="1">
      <c r="A36" s="30">
        <f t="shared" si="9"/>
        <v>26</v>
      </c>
      <c r="B36" s="84" t="s">
        <v>67</v>
      </c>
      <c r="C36" s="97"/>
      <c r="D36" s="31"/>
      <c r="E36" s="31"/>
      <c r="F36" s="35"/>
      <c r="G36" s="12"/>
      <c r="H36" s="12"/>
      <c r="I36" s="60" t="s">
        <v>18</v>
      </c>
      <c r="J36" s="10">
        <v>1</v>
      </c>
      <c r="K36" s="92">
        <v>5956.38</v>
      </c>
      <c r="L36" s="33">
        <f t="shared" si="2"/>
        <v>5956.38</v>
      </c>
      <c r="M36" s="34"/>
      <c r="N36" s="13"/>
      <c r="O36" s="35">
        <f t="shared" si="10"/>
        <v>0</v>
      </c>
      <c r="P36" s="36"/>
      <c r="Q36" s="13"/>
      <c r="R36" s="33">
        <f t="shared" si="11"/>
        <v>0</v>
      </c>
      <c r="S36" s="54">
        <f t="shared" si="12"/>
        <v>5956.38</v>
      </c>
      <c r="T36" s="39"/>
      <c r="U36" s="13">
        <f t="shared" si="5"/>
        <v>5956.38</v>
      </c>
      <c r="V36" s="116"/>
      <c r="W36" s="116"/>
      <c r="X36" s="38">
        <f t="shared" si="6"/>
        <v>5956.38</v>
      </c>
      <c r="Y36" s="39"/>
      <c r="Z36" s="39"/>
      <c r="AA36" s="39"/>
      <c r="AB36" s="1"/>
      <c r="AC36" s="1"/>
      <c r="AD36" s="1"/>
      <c r="AE36" s="1"/>
      <c r="AF36" s="3"/>
      <c r="AG36" s="3"/>
      <c r="AH36" s="3"/>
      <c r="AI36" s="3"/>
      <c r="AJ36" s="3"/>
      <c r="AK36" s="3"/>
      <c r="AL36" s="3"/>
      <c r="AM36" s="3"/>
    </row>
    <row r="37" spans="1:39" ht="42" customHeight="1">
      <c r="A37" s="30"/>
      <c r="B37" s="85" t="s">
        <v>25</v>
      </c>
      <c r="C37" s="99">
        <f>SUMIF(C38:C41,"tak",S38:S41)</f>
        <v>0</v>
      </c>
      <c r="D37" s="76">
        <f t="shared" ref="D37:I37" si="16">SUM(D38:D41)</f>
        <v>70000</v>
      </c>
      <c r="E37" s="14">
        <f t="shared" si="16"/>
        <v>0</v>
      </c>
      <c r="F37" s="14">
        <f t="shared" si="16"/>
        <v>0</v>
      </c>
      <c r="G37" s="14">
        <f t="shared" si="16"/>
        <v>0</v>
      </c>
      <c r="H37" s="14">
        <f t="shared" si="16"/>
        <v>0</v>
      </c>
      <c r="I37" s="61">
        <f t="shared" si="16"/>
        <v>0</v>
      </c>
      <c r="J37" s="61"/>
      <c r="K37" s="14"/>
      <c r="L37" s="62">
        <f>SUM(L38:L41)</f>
        <v>141142</v>
      </c>
      <c r="M37" s="61"/>
      <c r="N37" s="14"/>
      <c r="O37" s="62">
        <f>SUM(O38:O41)</f>
        <v>42720</v>
      </c>
      <c r="P37" s="61"/>
      <c r="Q37" s="14"/>
      <c r="R37" s="62">
        <f>SUM(R38:R41)</f>
        <v>0</v>
      </c>
      <c r="S37" s="63">
        <f>L37+O37+R37</f>
        <v>183862</v>
      </c>
      <c r="T37" s="27"/>
      <c r="U37" s="117">
        <f>SUM(U38:U41)</f>
        <v>141142</v>
      </c>
      <c r="V37" s="117">
        <f t="shared" ref="V37:X37" si="17">SUM(V38:V41)</f>
        <v>42720</v>
      </c>
      <c r="W37" s="117">
        <f t="shared" si="17"/>
        <v>0</v>
      </c>
      <c r="X37" s="117">
        <f t="shared" si="17"/>
        <v>183862</v>
      </c>
      <c r="Y37" s="27"/>
      <c r="Z37" s="27"/>
      <c r="AA37" s="27"/>
      <c r="AB37" s="1"/>
      <c r="AC37" s="1"/>
      <c r="AD37" s="1"/>
      <c r="AE37" s="1"/>
      <c r="AF37" s="3"/>
      <c r="AG37" s="3"/>
      <c r="AH37" s="3"/>
      <c r="AI37" s="3"/>
      <c r="AJ37" s="3"/>
      <c r="AK37" s="3"/>
      <c r="AL37" s="3"/>
      <c r="AM37" s="3"/>
    </row>
    <row r="38" spans="1:39" ht="49.5" customHeight="1">
      <c r="A38" s="30">
        <f>1+A36</f>
        <v>27</v>
      </c>
      <c r="B38" s="86" t="s">
        <v>28</v>
      </c>
      <c r="C38" s="97"/>
      <c r="D38" s="11"/>
      <c r="E38" s="35"/>
      <c r="F38" s="35"/>
      <c r="G38" s="11"/>
      <c r="H38" s="11"/>
      <c r="I38" s="60" t="s">
        <v>18</v>
      </c>
      <c r="J38" s="10">
        <v>1</v>
      </c>
      <c r="K38" s="37">
        <v>38288</v>
      </c>
      <c r="L38" s="45">
        <f>J38*K38</f>
        <v>38288</v>
      </c>
      <c r="M38" s="104">
        <v>1</v>
      </c>
      <c r="N38" s="37">
        <v>42720</v>
      </c>
      <c r="O38" s="35">
        <f>M38*N38</f>
        <v>42720</v>
      </c>
      <c r="P38" s="36"/>
      <c r="Q38" s="13"/>
      <c r="R38" s="33">
        <f>P38*Q38</f>
        <v>0</v>
      </c>
      <c r="S38" s="54">
        <f>L38+O38+R38</f>
        <v>81008</v>
      </c>
      <c r="T38" s="27"/>
      <c r="U38" s="20">
        <f>L38</f>
        <v>38288</v>
      </c>
      <c r="V38" s="20">
        <f>O38</f>
        <v>42720</v>
      </c>
      <c r="W38" s="20">
        <f>R38</f>
        <v>0</v>
      </c>
      <c r="X38" s="38">
        <f t="shared" si="6"/>
        <v>81008</v>
      </c>
      <c r="Y38" s="27"/>
      <c r="Z38" s="27"/>
      <c r="AA38" s="27"/>
      <c r="AB38" s="1"/>
      <c r="AC38" s="1"/>
      <c r="AD38" s="1"/>
      <c r="AE38" s="1"/>
      <c r="AF38" s="3"/>
      <c r="AG38" s="3"/>
      <c r="AH38" s="3"/>
      <c r="AI38" s="3"/>
      <c r="AJ38" s="3"/>
      <c r="AK38" s="3"/>
      <c r="AL38" s="3"/>
      <c r="AM38" s="3"/>
    </row>
    <row r="39" spans="1:39" ht="52.5" customHeight="1">
      <c r="A39" s="30">
        <f>1+A38</f>
        <v>28</v>
      </c>
      <c r="B39" s="101" t="s">
        <v>71</v>
      </c>
      <c r="C39" s="97"/>
      <c r="D39" s="11"/>
      <c r="E39" s="35"/>
      <c r="F39" s="35"/>
      <c r="G39" s="11"/>
      <c r="H39" s="11"/>
      <c r="I39" s="60" t="s">
        <v>18</v>
      </c>
      <c r="J39" s="21">
        <v>1</v>
      </c>
      <c r="K39" s="37">
        <v>21400</v>
      </c>
      <c r="L39" s="45">
        <f>J39*K39</f>
        <v>21400</v>
      </c>
      <c r="M39" s="104"/>
      <c r="N39" s="37"/>
      <c r="O39" s="40">
        <f>M39*N39</f>
        <v>0</v>
      </c>
      <c r="P39" s="21"/>
      <c r="Q39" s="37"/>
      <c r="R39" s="45">
        <f>P39*Q39</f>
        <v>0</v>
      </c>
      <c r="S39" s="54">
        <f>L39+O39+R39</f>
        <v>21400</v>
      </c>
      <c r="T39" s="27"/>
      <c r="U39" s="20">
        <f t="shared" ref="U39:U41" si="18">L39</f>
        <v>21400</v>
      </c>
      <c r="V39" s="20">
        <f t="shared" ref="V39:V41" si="19">O39</f>
        <v>0</v>
      </c>
      <c r="W39" s="20">
        <f t="shared" ref="W39:W41" si="20">R39</f>
        <v>0</v>
      </c>
      <c r="X39" s="38">
        <f t="shared" ref="X39:X41" si="21">SUM(U39:W39)</f>
        <v>21400</v>
      </c>
      <c r="Y39" s="27"/>
      <c r="Z39" s="27"/>
      <c r="AA39" s="27"/>
      <c r="AB39" s="1"/>
      <c r="AC39" s="1"/>
      <c r="AD39" s="1"/>
      <c r="AE39" s="1"/>
      <c r="AF39" s="3"/>
      <c r="AG39" s="3"/>
      <c r="AH39" s="3"/>
      <c r="AI39" s="3"/>
      <c r="AJ39" s="3"/>
      <c r="AK39" s="3"/>
      <c r="AL39" s="3"/>
      <c r="AM39" s="3"/>
    </row>
    <row r="40" spans="1:39" ht="38.25" customHeight="1">
      <c r="A40" s="30">
        <f>1+A39</f>
        <v>29</v>
      </c>
      <c r="B40" s="87" t="s">
        <v>80</v>
      </c>
      <c r="C40" s="40"/>
      <c r="D40" s="40">
        <f>S40</f>
        <v>70000</v>
      </c>
      <c r="E40" s="31"/>
      <c r="F40" s="35"/>
      <c r="G40" s="12"/>
      <c r="H40" s="12"/>
      <c r="I40" s="60" t="s">
        <v>57</v>
      </c>
      <c r="J40" s="10">
        <v>1</v>
      </c>
      <c r="K40" s="79">
        <v>70000</v>
      </c>
      <c r="L40" s="33">
        <f>J40*K40</f>
        <v>70000</v>
      </c>
      <c r="M40" s="34"/>
      <c r="N40" s="13"/>
      <c r="O40" s="35">
        <f>M40*N40</f>
        <v>0</v>
      </c>
      <c r="P40" s="36"/>
      <c r="Q40" s="13"/>
      <c r="R40" s="33">
        <f>P40*Q40</f>
        <v>0</v>
      </c>
      <c r="S40" s="54">
        <f>L40+O40+R40</f>
        <v>70000</v>
      </c>
      <c r="T40" s="27"/>
      <c r="U40" s="20">
        <f t="shared" si="18"/>
        <v>70000</v>
      </c>
      <c r="V40" s="20">
        <f t="shared" si="19"/>
        <v>0</v>
      </c>
      <c r="W40" s="20">
        <f t="shared" si="20"/>
        <v>0</v>
      </c>
      <c r="X40" s="38">
        <f t="shared" si="21"/>
        <v>70000</v>
      </c>
      <c r="Y40" s="27"/>
      <c r="Z40" s="27"/>
      <c r="AA40" s="27"/>
      <c r="AB40" s="1"/>
      <c r="AC40" s="1"/>
      <c r="AD40" s="1"/>
      <c r="AE40" s="1"/>
      <c r="AF40" s="3"/>
      <c r="AG40" s="3"/>
      <c r="AH40" s="3"/>
      <c r="AI40" s="3"/>
      <c r="AJ40" s="3"/>
      <c r="AK40" s="3"/>
      <c r="AL40" s="3"/>
      <c r="AM40" s="3"/>
    </row>
    <row r="41" spans="1:39" ht="38.25" customHeight="1">
      <c r="A41" s="30">
        <f>1+A40</f>
        <v>30</v>
      </c>
      <c r="B41" s="86" t="s">
        <v>56</v>
      </c>
      <c r="C41" s="97"/>
      <c r="D41" s="11"/>
      <c r="E41" s="35"/>
      <c r="F41" s="35"/>
      <c r="G41" s="11"/>
      <c r="H41" s="11"/>
      <c r="I41" s="60" t="s">
        <v>8</v>
      </c>
      <c r="J41" s="10">
        <v>46</v>
      </c>
      <c r="K41" s="37">
        <v>249</v>
      </c>
      <c r="L41" s="33">
        <f>J41*K41</f>
        <v>11454</v>
      </c>
      <c r="M41" s="34"/>
      <c r="N41" s="13"/>
      <c r="O41" s="35">
        <f>M41*N41</f>
        <v>0</v>
      </c>
      <c r="P41" s="10"/>
      <c r="Q41" s="13"/>
      <c r="R41" s="33">
        <f>P41*Q41</f>
        <v>0</v>
      </c>
      <c r="S41" s="54">
        <f>L41+O41+R41</f>
        <v>11454</v>
      </c>
      <c r="T41" s="27"/>
      <c r="U41" s="20">
        <f t="shared" si="18"/>
        <v>11454</v>
      </c>
      <c r="V41" s="20">
        <f t="shared" si="19"/>
        <v>0</v>
      </c>
      <c r="W41" s="20">
        <f t="shared" si="20"/>
        <v>0</v>
      </c>
      <c r="X41" s="38">
        <f t="shared" si="21"/>
        <v>11454</v>
      </c>
      <c r="Y41" s="27"/>
      <c r="Z41" s="27"/>
      <c r="AA41" s="27"/>
      <c r="AB41" s="1"/>
      <c r="AC41" s="1"/>
      <c r="AD41" s="1"/>
      <c r="AE41" s="1"/>
      <c r="AF41" s="3"/>
      <c r="AG41" s="3"/>
      <c r="AH41" s="3"/>
      <c r="AI41" s="3"/>
      <c r="AJ41" s="3"/>
      <c r="AK41" s="3"/>
      <c r="AL41" s="3"/>
      <c r="AM41" s="3"/>
    </row>
    <row r="42" spans="1:39" ht="50.25" customHeight="1">
      <c r="A42" s="30"/>
      <c r="B42" s="88" t="s">
        <v>26</v>
      </c>
      <c r="C42" s="99">
        <f>SUMIF(C43:C51,"tak",S43:S51)</f>
        <v>0</v>
      </c>
      <c r="D42" s="75">
        <f>SUM(D43:D51)</f>
        <v>0</v>
      </c>
      <c r="E42" s="14">
        <f>SUM(E43:E51)</f>
        <v>0</v>
      </c>
      <c r="F42" s="14">
        <f>SUM(F43:F51)</f>
        <v>0</v>
      </c>
      <c r="G42" s="14">
        <f>SUM(G43:G51)</f>
        <v>0</v>
      </c>
      <c r="H42" s="14">
        <f>SUM(H43:H51)</f>
        <v>0</v>
      </c>
      <c r="I42" s="61">
        <f>SUM(I43:I55)</f>
        <v>0</v>
      </c>
      <c r="J42" s="61"/>
      <c r="K42" s="14"/>
      <c r="L42" s="62">
        <f>SUM(L43:L51)</f>
        <v>39474.400000000001</v>
      </c>
      <c r="M42" s="61"/>
      <c r="N42" s="14"/>
      <c r="O42" s="62">
        <f>SUM(O43:O51)</f>
        <v>120485.65999999999</v>
      </c>
      <c r="P42" s="61"/>
      <c r="Q42" s="14"/>
      <c r="R42" s="62">
        <f>SUM(R43:R51)</f>
        <v>158037.89280000003</v>
      </c>
      <c r="S42" s="63">
        <f t="shared" ref="S42:S50" si="22">L42+O42+R42</f>
        <v>317997.95280000003</v>
      </c>
      <c r="T42" s="6"/>
      <c r="U42" s="117">
        <f>SUM(U43:U51)</f>
        <v>39474.400000000001</v>
      </c>
      <c r="V42" s="117">
        <f t="shared" ref="V42:X42" si="23">SUM(V43:V51)</f>
        <v>120485.65999999999</v>
      </c>
      <c r="W42" s="117">
        <f t="shared" si="23"/>
        <v>158037.89280000003</v>
      </c>
      <c r="X42" s="117">
        <f t="shared" si="23"/>
        <v>317997.95280000009</v>
      </c>
      <c r="Y42" s="6"/>
      <c r="Z42" s="6"/>
      <c r="AA42" s="6"/>
      <c r="AB42" s="1"/>
      <c r="AC42" s="1"/>
      <c r="AD42" s="1"/>
      <c r="AE42" s="1"/>
      <c r="AF42" s="3"/>
      <c r="AG42" s="3"/>
      <c r="AH42" s="3"/>
      <c r="AI42" s="3"/>
      <c r="AJ42" s="3"/>
      <c r="AK42" s="3"/>
      <c r="AL42" s="3"/>
      <c r="AM42" s="3"/>
    </row>
    <row r="43" spans="1:39" ht="45.75" customHeight="1">
      <c r="A43" s="100">
        <f>1+A41</f>
        <v>31</v>
      </c>
      <c r="B43" s="84" t="s">
        <v>58</v>
      </c>
      <c r="C43" s="40"/>
      <c r="D43" s="31"/>
      <c r="E43" s="31"/>
      <c r="F43" s="35"/>
      <c r="G43" s="12"/>
      <c r="H43" s="12"/>
      <c r="I43" s="60" t="s">
        <v>63</v>
      </c>
      <c r="J43" s="21">
        <v>16</v>
      </c>
      <c r="K43" s="92">
        <v>2011.15</v>
      </c>
      <c r="L43" s="33">
        <f>J43*K43</f>
        <v>32178.400000000001</v>
      </c>
      <c r="M43" s="34"/>
      <c r="N43" s="13"/>
      <c r="O43" s="35">
        <f t="shared" ref="O43:O50" si="24">M43*N43</f>
        <v>0</v>
      </c>
      <c r="P43" s="36"/>
      <c r="Q43" s="13"/>
      <c r="R43" s="33">
        <f t="shared" ref="R43:R50" si="25">P43*Q43</f>
        <v>0</v>
      </c>
      <c r="S43" s="54">
        <f t="shared" si="22"/>
        <v>32178.400000000001</v>
      </c>
      <c r="T43" s="39"/>
      <c r="U43" s="20">
        <f>L43</f>
        <v>32178.400000000001</v>
      </c>
      <c r="V43" s="20">
        <f>O43</f>
        <v>0</v>
      </c>
      <c r="W43" s="20">
        <f>R43</f>
        <v>0</v>
      </c>
      <c r="X43" s="38">
        <f t="shared" ref="X43" si="26">SUM(U43:W43)</f>
        <v>32178.400000000001</v>
      </c>
      <c r="Y43" s="27"/>
      <c r="Z43" s="27"/>
      <c r="AA43" s="27"/>
      <c r="AB43" s="1"/>
      <c r="AC43" s="1"/>
      <c r="AD43" s="1"/>
      <c r="AE43" s="1"/>
      <c r="AF43" s="3"/>
      <c r="AG43" s="3"/>
      <c r="AH43" s="3"/>
      <c r="AI43" s="3"/>
      <c r="AJ43" s="3"/>
      <c r="AK43" s="3"/>
      <c r="AL43" s="3"/>
      <c r="AM43" s="3"/>
    </row>
    <row r="44" spans="1:39" ht="45.75" customHeight="1">
      <c r="A44" s="100">
        <f>1+A43</f>
        <v>32</v>
      </c>
      <c r="B44" s="89" t="s">
        <v>62</v>
      </c>
      <c r="C44" s="11"/>
      <c r="D44" s="35"/>
      <c r="E44" s="35"/>
      <c r="F44" s="35"/>
      <c r="G44" s="12"/>
      <c r="H44" s="12"/>
      <c r="I44" s="81" t="s">
        <v>8</v>
      </c>
      <c r="J44" s="10">
        <v>128</v>
      </c>
      <c r="K44" s="37">
        <v>57</v>
      </c>
      <c r="L44" s="45">
        <f>J44*K44</f>
        <v>7296</v>
      </c>
      <c r="M44" s="51"/>
      <c r="N44" s="37"/>
      <c r="O44" s="35">
        <f t="shared" si="24"/>
        <v>0</v>
      </c>
      <c r="P44" s="50"/>
      <c r="Q44" s="13"/>
      <c r="R44" s="33">
        <f t="shared" si="25"/>
        <v>0</v>
      </c>
      <c r="S44" s="64">
        <f t="shared" si="22"/>
        <v>7296</v>
      </c>
      <c r="T44" s="27"/>
      <c r="U44" s="20">
        <f t="shared" ref="U44:U51" si="27">L44</f>
        <v>7296</v>
      </c>
      <c r="V44" s="20">
        <f t="shared" ref="V44:V51" si="28">O44</f>
        <v>0</v>
      </c>
      <c r="W44" s="20">
        <f t="shared" ref="W44:W51" si="29">R44</f>
        <v>0</v>
      </c>
      <c r="X44" s="38">
        <f t="shared" ref="X44:X51" si="30">SUM(U44:W44)</f>
        <v>7296</v>
      </c>
      <c r="Y44" s="27"/>
      <c r="Z44" s="27"/>
      <c r="AA44" s="27"/>
      <c r="AB44" s="1"/>
      <c r="AC44" s="1"/>
      <c r="AD44" s="1"/>
      <c r="AE44" s="1"/>
      <c r="AF44" s="3"/>
      <c r="AG44" s="3"/>
      <c r="AH44" s="3"/>
      <c r="AI44" s="3"/>
      <c r="AJ44" s="3"/>
      <c r="AK44" s="3"/>
      <c r="AL44" s="3"/>
      <c r="AM44" s="3"/>
    </row>
    <row r="45" spans="1:39" ht="45.75" customHeight="1">
      <c r="A45" s="100">
        <f t="shared" ref="A45:A51" si="31">1+A44</f>
        <v>33</v>
      </c>
      <c r="B45" s="84" t="s">
        <v>74</v>
      </c>
      <c r="C45" s="40"/>
      <c r="D45" s="31"/>
      <c r="E45" s="31"/>
      <c r="F45" s="35"/>
      <c r="G45" s="12"/>
      <c r="H45" s="12"/>
      <c r="I45" s="60" t="s">
        <v>77</v>
      </c>
      <c r="J45" s="10"/>
      <c r="K45" s="13"/>
      <c r="L45" s="33">
        <f>J45*K45</f>
        <v>0</v>
      </c>
      <c r="M45" s="104">
        <f>16*6*9</f>
        <v>864</v>
      </c>
      <c r="N45" s="105">
        <v>52.87</v>
      </c>
      <c r="O45" s="40">
        <f t="shared" si="24"/>
        <v>45679.68</v>
      </c>
      <c r="P45" s="21">
        <f>16*6*6</f>
        <v>576</v>
      </c>
      <c r="Q45" s="47">
        <f>N45</f>
        <v>52.87</v>
      </c>
      <c r="R45" s="33">
        <f t="shared" si="25"/>
        <v>30453.119999999999</v>
      </c>
      <c r="S45" s="54">
        <f t="shared" si="22"/>
        <v>76132.800000000003</v>
      </c>
      <c r="T45" s="39"/>
      <c r="U45" s="20">
        <f t="shared" si="27"/>
        <v>0</v>
      </c>
      <c r="V45" s="20">
        <f t="shared" si="28"/>
        <v>45679.68</v>
      </c>
      <c r="W45" s="20">
        <f t="shared" si="29"/>
        <v>30453.119999999999</v>
      </c>
      <c r="X45" s="38">
        <f t="shared" si="30"/>
        <v>76132.800000000003</v>
      </c>
      <c r="Y45" s="27"/>
      <c r="Z45" s="27"/>
      <c r="AA45" s="27"/>
      <c r="AB45" s="1"/>
      <c r="AC45" s="1"/>
      <c r="AD45" s="1"/>
      <c r="AE45" s="1"/>
      <c r="AF45" s="3"/>
      <c r="AG45" s="3"/>
      <c r="AH45" s="3"/>
      <c r="AI45" s="3"/>
      <c r="AJ45" s="3"/>
      <c r="AK45" s="3"/>
      <c r="AL45" s="3"/>
      <c r="AM45" s="3"/>
    </row>
    <row r="46" spans="1:39" ht="45.75" customHeight="1">
      <c r="A46" s="100">
        <f t="shared" si="31"/>
        <v>34</v>
      </c>
      <c r="B46" s="84" t="s">
        <v>59</v>
      </c>
      <c r="C46" s="40"/>
      <c r="D46" s="31"/>
      <c r="E46" s="31"/>
      <c r="F46" s="35"/>
      <c r="G46" s="12"/>
      <c r="H46" s="12"/>
      <c r="I46" s="60" t="s">
        <v>29</v>
      </c>
      <c r="J46" s="10"/>
      <c r="K46" s="13"/>
      <c r="L46" s="33"/>
      <c r="M46" s="7"/>
      <c r="N46" s="47"/>
      <c r="O46" s="35"/>
      <c r="P46" s="10">
        <v>1</v>
      </c>
      <c r="Q46" s="46">
        <f>O45*8.5%</f>
        <v>3882.7728000000002</v>
      </c>
      <c r="R46" s="33">
        <f t="shared" si="25"/>
        <v>3882.7728000000002</v>
      </c>
      <c r="S46" s="54">
        <f t="shared" si="22"/>
        <v>3882.7728000000002</v>
      </c>
      <c r="T46" s="39"/>
      <c r="U46" s="20">
        <f t="shared" si="27"/>
        <v>0</v>
      </c>
      <c r="V46" s="20">
        <f t="shared" si="28"/>
        <v>0</v>
      </c>
      <c r="W46" s="20">
        <f t="shared" si="29"/>
        <v>3882.7728000000002</v>
      </c>
      <c r="X46" s="38">
        <f t="shared" si="30"/>
        <v>3882.7728000000002</v>
      </c>
      <c r="Y46" s="27"/>
      <c r="Z46" s="27"/>
      <c r="AA46" s="27"/>
      <c r="AB46" s="1"/>
      <c r="AC46" s="1"/>
      <c r="AD46" s="1"/>
      <c r="AE46" s="1"/>
      <c r="AF46" s="3"/>
      <c r="AG46" s="3"/>
      <c r="AH46" s="3"/>
      <c r="AI46" s="3"/>
      <c r="AJ46" s="3"/>
      <c r="AK46" s="3"/>
      <c r="AL46" s="3"/>
      <c r="AM46" s="3"/>
    </row>
    <row r="47" spans="1:39" ht="45.75" customHeight="1">
      <c r="A47" s="100">
        <f t="shared" si="31"/>
        <v>35</v>
      </c>
      <c r="B47" s="84" t="s">
        <v>68</v>
      </c>
      <c r="C47" s="40"/>
      <c r="D47" s="31"/>
      <c r="E47" s="31"/>
      <c r="F47" s="35"/>
      <c r="G47" s="12"/>
      <c r="H47" s="12"/>
      <c r="I47" s="60" t="s">
        <v>57</v>
      </c>
      <c r="J47" s="10"/>
      <c r="K47" s="13"/>
      <c r="L47" s="33"/>
      <c r="M47" s="7">
        <v>1</v>
      </c>
      <c r="N47" s="37">
        <v>52556.09</v>
      </c>
      <c r="O47" s="40">
        <f t="shared" si="24"/>
        <v>52556.09</v>
      </c>
      <c r="P47" s="106">
        <v>1</v>
      </c>
      <c r="Q47" s="37">
        <v>101828.74</v>
      </c>
      <c r="R47" s="33">
        <f t="shared" si="25"/>
        <v>101828.74</v>
      </c>
      <c r="S47" s="54">
        <f t="shared" si="22"/>
        <v>154384.83000000002</v>
      </c>
      <c r="T47" s="39"/>
      <c r="U47" s="20">
        <f t="shared" si="27"/>
        <v>0</v>
      </c>
      <c r="V47" s="20">
        <f t="shared" si="28"/>
        <v>52556.09</v>
      </c>
      <c r="W47" s="20">
        <f t="shared" si="29"/>
        <v>101828.74</v>
      </c>
      <c r="X47" s="38">
        <f t="shared" si="30"/>
        <v>154384.83000000002</v>
      </c>
      <c r="Y47" s="27"/>
      <c r="Z47" s="27"/>
      <c r="AA47" s="27"/>
      <c r="AB47" s="1"/>
      <c r="AC47" s="1"/>
      <c r="AD47" s="1"/>
      <c r="AE47" s="1"/>
      <c r="AF47" s="3"/>
      <c r="AG47" s="3"/>
      <c r="AH47" s="3"/>
      <c r="AI47" s="3"/>
      <c r="AJ47" s="3"/>
      <c r="AK47" s="3"/>
      <c r="AL47" s="3"/>
      <c r="AM47" s="3"/>
    </row>
    <row r="48" spans="1:39" ht="45.75" customHeight="1">
      <c r="A48" s="100">
        <f t="shared" si="31"/>
        <v>36</v>
      </c>
      <c r="B48" s="103" t="s">
        <v>66</v>
      </c>
      <c r="C48" s="40"/>
      <c r="D48" s="31"/>
      <c r="E48" s="31"/>
      <c r="F48" s="35"/>
      <c r="G48" s="12"/>
      <c r="H48" s="12"/>
      <c r="I48" s="60" t="s">
        <v>18</v>
      </c>
      <c r="J48" s="10"/>
      <c r="K48" s="13"/>
      <c r="L48" s="33"/>
      <c r="M48" s="7"/>
      <c r="N48" s="37"/>
      <c r="O48" s="40"/>
      <c r="P48" s="106">
        <v>128</v>
      </c>
      <c r="Q48" s="37">
        <v>55</v>
      </c>
      <c r="R48" s="45">
        <v>7040</v>
      </c>
      <c r="S48" s="54">
        <f t="shared" si="22"/>
        <v>7040</v>
      </c>
      <c r="T48" s="39"/>
      <c r="U48" s="20">
        <f t="shared" si="27"/>
        <v>0</v>
      </c>
      <c r="V48" s="20">
        <f t="shared" si="28"/>
        <v>0</v>
      </c>
      <c r="W48" s="20">
        <f t="shared" si="29"/>
        <v>7040</v>
      </c>
      <c r="X48" s="38">
        <f t="shared" si="30"/>
        <v>7040</v>
      </c>
      <c r="Y48" s="27"/>
      <c r="Z48" s="27"/>
      <c r="AA48" s="27"/>
      <c r="AB48" s="1"/>
      <c r="AC48" s="1"/>
      <c r="AD48" s="1"/>
      <c r="AE48" s="1"/>
      <c r="AF48" s="3"/>
      <c r="AG48" s="3"/>
      <c r="AH48" s="3"/>
      <c r="AI48" s="3"/>
      <c r="AJ48" s="3"/>
      <c r="AK48" s="3"/>
      <c r="AL48" s="3"/>
      <c r="AM48" s="3"/>
    </row>
    <row r="49" spans="1:39" ht="45.75" customHeight="1">
      <c r="A49" s="100">
        <f t="shared" si="31"/>
        <v>37</v>
      </c>
      <c r="B49" s="84" t="s">
        <v>64</v>
      </c>
      <c r="C49" s="40"/>
      <c r="D49" s="31"/>
      <c r="E49" s="31"/>
      <c r="F49" s="35"/>
      <c r="G49" s="12"/>
      <c r="H49" s="12"/>
      <c r="I49" s="60" t="s">
        <v>17</v>
      </c>
      <c r="J49" s="10"/>
      <c r="K49" s="13"/>
      <c r="L49" s="33"/>
      <c r="M49" s="7">
        <v>3456</v>
      </c>
      <c r="N49" s="13">
        <v>5</v>
      </c>
      <c r="O49" s="35">
        <f t="shared" si="24"/>
        <v>17280</v>
      </c>
      <c r="P49" s="10">
        <v>2304</v>
      </c>
      <c r="Q49" s="13">
        <v>5</v>
      </c>
      <c r="R49" s="33">
        <f t="shared" si="25"/>
        <v>11520</v>
      </c>
      <c r="S49" s="54">
        <f t="shared" si="22"/>
        <v>28800</v>
      </c>
      <c r="T49" s="39"/>
      <c r="U49" s="20">
        <f t="shared" si="27"/>
        <v>0</v>
      </c>
      <c r="V49" s="20">
        <f t="shared" si="28"/>
        <v>17280</v>
      </c>
      <c r="W49" s="20">
        <f t="shared" si="29"/>
        <v>11520</v>
      </c>
      <c r="X49" s="38">
        <f t="shared" si="30"/>
        <v>28800</v>
      </c>
      <c r="Y49" s="27"/>
      <c r="Z49" s="27"/>
      <c r="AA49" s="27"/>
      <c r="AB49" s="1"/>
      <c r="AC49" s="1"/>
      <c r="AD49" s="1"/>
      <c r="AE49" s="1"/>
      <c r="AF49" s="3"/>
      <c r="AG49" s="3"/>
      <c r="AH49" s="3"/>
      <c r="AI49" s="3"/>
      <c r="AJ49" s="3"/>
      <c r="AK49" s="3"/>
      <c r="AL49" s="3"/>
      <c r="AM49" s="3"/>
    </row>
    <row r="50" spans="1:39" ht="45.75" customHeight="1">
      <c r="A50" s="100">
        <f t="shared" si="31"/>
        <v>38</v>
      </c>
      <c r="B50" s="84" t="s">
        <v>65</v>
      </c>
      <c r="C50" s="40"/>
      <c r="D50" s="31"/>
      <c r="E50" s="31"/>
      <c r="F50" s="35"/>
      <c r="G50" s="12"/>
      <c r="H50" s="12"/>
      <c r="I50" s="60" t="s">
        <v>9</v>
      </c>
      <c r="J50" s="10"/>
      <c r="K50" s="13"/>
      <c r="L50" s="33"/>
      <c r="M50" s="7">
        <v>27</v>
      </c>
      <c r="N50" s="13">
        <v>129</v>
      </c>
      <c r="O50" s="35">
        <f t="shared" si="24"/>
        <v>3483</v>
      </c>
      <c r="P50" s="10">
        <v>18</v>
      </c>
      <c r="Q50" s="13">
        <f>N50</f>
        <v>129</v>
      </c>
      <c r="R50" s="33">
        <f t="shared" si="25"/>
        <v>2322</v>
      </c>
      <c r="S50" s="54">
        <f t="shared" si="22"/>
        <v>5805</v>
      </c>
      <c r="T50" s="39"/>
      <c r="U50" s="20">
        <f t="shared" si="27"/>
        <v>0</v>
      </c>
      <c r="V50" s="20">
        <f t="shared" si="28"/>
        <v>3483</v>
      </c>
      <c r="W50" s="20">
        <f t="shared" si="29"/>
        <v>2322</v>
      </c>
      <c r="X50" s="38">
        <f t="shared" si="30"/>
        <v>5805</v>
      </c>
      <c r="Y50" s="27"/>
      <c r="Z50" s="27"/>
      <c r="AA50" s="27"/>
      <c r="AB50" s="1"/>
      <c r="AC50" s="1"/>
      <c r="AD50" s="1"/>
      <c r="AE50" s="1"/>
      <c r="AF50" s="3"/>
      <c r="AG50" s="3"/>
      <c r="AH50" s="3"/>
      <c r="AI50" s="3"/>
      <c r="AJ50" s="3"/>
      <c r="AK50" s="3"/>
      <c r="AL50" s="3"/>
      <c r="AM50" s="3"/>
    </row>
    <row r="51" spans="1:39" ht="45.75" customHeight="1">
      <c r="A51" s="100">
        <f t="shared" si="31"/>
        <v>39</v>
      </c>
      <c r="B51" s="90" t="s">
        <v>60</v>
      </c>
      <c r="C51" s="11"/>
      <c r="D51" s="35"/>
      <c r="E51" s="35"/>
      <c r="F51" s="35"/>
      <c r="G51" s="12"/>
      <c r="H51" s="12"/>
      <c r="I51" s="81" t="s">
        <v>61</v>
      </c>
      <c r="J51" s="10"/>
      <c r="K51" s="66"/>
      <c r="L51" s="45">
        <f>J51*K51</f>
        <v>0</v>
      </c>
      <c r="M51" s="93">
        <v>27</v>
      </c>
      <c r="N51" s="66">
        <v>55.07</v>
      </c>
      <c r="O51" s="40">
        <f>M51*N51</f>
        <v>1486.89</v>
      </c>
      <c r="P51" s="102">
        <v>18</v>
      </c>
      <c r="Q51" s="66">
        <f>N51</f>
        <v>55.07</v>
      </c>
      <c r="R51" s="65">
        <f>P51*Q51</f>
        <v>991.26</v>
      </c>
      <c r="S51" s="64">
        <f>L51+O51+R51</f>
        <v>2478.15</v>
      </c>
      <c r="T51" s="39"/>
      <c r="U51" s="20">
        <f t="shared" si="27"/>
        <v>0</v>
      </c>
      <c r="V51" s="20">
        <f t="shared" si="28"/>
        <v>1486.89</v>
      </c>
      <c r="W51" s="20">
        <f t="shared" si="29"/>
        <v>991.26</v>
      </c>
      <c r="X51" s="38">
        <f t="shared" si="30"/>
        <v>2478.15</v>
      </c>
      <c r="Y51" s="27"/>
      <c r="Z51" s="27"/>
      <c r="AA51" s="27"/>
      <c r="AB51" s="1"/>
      <c r="AC51" s="1"/>
      <c r="AD51" s="1"/>
      <c r="AE51" s="1"/>
      <c r="AF51" s="3"/>
      <c r="AG51" s="3"/>
      <c r="AH51" s="3"/>
      <c r="AI51" s="3"/>
      <c r="AJ51" s="3"/>
      <c r="AK51" s="3"/>
      <c r="AL51" s="3"/>
      <c r="AM51" s="3"/>
    </row>
    <row r="52" spans="1:39" ht="50.1" customHeight="1">
      <c r="A52" s="30"/>
      <c r="B52" s="91" t="s">
        <v>27</v>
      </c>
      <c r="C52" s="14">
        <f>SUMIF(C53:C55,"tak",S53:S55)</f>
        <v>0</v>
      </c>
      <c r="D52" s="77">
        <f t="shared" ref="D52:I52" si="32">SUM(D53:D55)</f>
        <v>0</v>
      </c>
      <c r="E52" s="14">
        <f t="shared" si="32"/>
        <v>0</v>
      </c>
      <c r="F52" s="62">
        <f t="shared" si="32"/>
        <v>0</v>
      </c>
      <c r="G52" s="14">
        <f t="shared" si="32"/>
        <v>0</v>
      </c>
      <c r="H52" s="14">
        <f t="shared" si="32"/>
        <v>0</v>
      </c>
      <c r="I52" s="82">
        <f t="shared" si="32"/>
        <v>0</v>
      </c>
      <c r="J52" s="61"/>
      <c r="K52" s="14"/>
      <c r="L52" s="62">
        <f>SUM(L53:L55)</f>
        <v>0</v>
      </c>
      <c r="M52" s="80"/>
      <c r="N52" s="14"/>
      <c r="O52" s="62">
        <f>SUM(O53:O55)</f>
        <v>21412.35</v>
      </c>
      <c r="P52" s="61"/>
      <c r="Q52" s="14"/>
      <c r="R52" s="62">
        <f>SUM(R53:R55)</f>
        <v>16094.949749999998</v>
      </c>
      <c r="S52" s="63">
        <f t="shared" ref="S52:S56" si="33">L52+O52+R52</f>
        <v>37507.299749999998</v>
      </c>
      <c r="T52" s="27"/>
      <c r="U52" s="117">
        <f>SUM(U53:U55)</f>
        <v>0</v>
      </c>
      <c r="V52" s="117">
        <f t="shared" ref="V52:X52" si="34">SUM(V53:V55)</f>
        <v>21412.35</v>
      </c>
      <c r="W52" s="117">
        <f t="shared" si="34"/>
        <v>16094.949749999998</v>
      </c>
      <c r="X52" s="117">
        <f t="shared" si="34"/>
        <v>37507.299749999998</v>
      </c>
      <c r="Y52" s="5"/>
      <c r="Z52" s="5"/>
      <c r="AA52" s="1"/>
      <c r="AB52" s="1"/>
      <c r="AC52" s="1"/>
      <c r="AD52" s="1"/>
      <c r="AE52" s="1"/>
      <c r="AF52" s="3"/>
      <c r="AG52" s="3"/>
      <c r="AH52" s="3"/>
      <c r="AI52" s="3"/>
      <c r="AJ52" s="3"/>
      <c r="AK52" s="3"/>
      <c r="AL52" s="3"/>
      <c r="AM52" s="3"/>
    </row>
    <row r="53" spans="1:39" ht="50.1" customHeight="1">
      <c r="A53" s="94">
        <f>1+A51</f>
        <v>40</v>
      </c>
      <c r="B53" s="84" t="s">
        <v>75</v>
      </c>
      <c r="C53" s="40"/>
      <c r="D53" s="31"/>
      <c r="E53" s="31"/>
      <c r="F53" s="35"/>
      <c r="G53" s="12"/>
      <c r="H53" s="12"/>
      <c r="I53" s="60" t="s">
        <v>77</v>
      </c>
      <c r="J53" s="10"/>
      <c r="K53" s="13"/>
      <c r="L53" s="33">
        <f>J53*K53</f>
        <v>0</v>
      </c>
      <c r="M53" s="104">
        <f>3*6*9</f>
        <v>162</v>
      </c>
      <c r="N53" s="105">
        <v>52.87</v>
      </c>
      <c r="O53" s="40">
        <f>M53*N53</f>
        <v>8564.9399999999987</v>
      </c>
      <c r="P53" s="21">
        <f>3*6*6</f>
        <v>108</v>
      </c>
      <c r="Q53" s="47">
        <f>N53</f>
        <v>52.87</v>
      </c>
      <c r="R53" s="33">
        <f>P53*Q53</f>
        <v>5709.96</v>
      </c>
      <c r="S53" s="54">
        <f t="shared" si="33"/>
        <v>14274.899999999998</v>
      </c>
      <c r="T53" s="67"/>
      <c r="U53" s="20">
        <f t="shared" ref="U53:U55" si="35">L53</f>
        <v>0</v>
      </c>
      <c r="V53" s="20">
        <f t="shared" ref="V53:V55" si="36">O53</f>
        <v>8564.9399999999987</v>
      </c>
      <c r="W53" s="20">
        <f t="shared" ref="W53:W55" si="37">R53</f>
        <v>5709.96</v>
      </c>
      <c r="X53" s="38">
        <f t="shared" ref="X53:X55" si="38">SUM(U53:W53)</f>
        <v>14274.899999999998</v>
      </c>
      <c r="Y53" s="68"/>
      <c r="Z53" s="5"/>
      <c r="AA53" s="1"/>
      <c r="AB53" s="1"/>
      <c r="AC53" s="1"/>
      <c r="AD53" s="1"/>
      <c r="AE53" s="1"/>
      <c r="AF53" s="3"/>
      <c r="AG53" s="3"/>
      <c r="AH53" s="3"/>
      <c r="AI53" s="3"/>
      <c r="AJ53" s="3"/>
      <c r="AK53" s="3"/>
      <c r="AL53" s="3"/>
      <c r="AM53" s="3"/>
    </row>
    <row r="54" spans="1:39" ht="50.1" customHeight="1">
      <c r="A54" s="94">
        <f>1+A53</f>
        <v>41</v>
      </c>
      <c r="B54" s="84" t="s">
        <v>76</v>
      </c>
      <c r="C54" s="40"/>
      <c r="D54" s="31"/>
      <c r="E54" s="31"/>
      <c r="F54" s="35"/>
      <c r="G54" s="12"/>
      <c r="H54" s="12"/>
      <c r="I54" s="60" t="s">
        <v>77</v>
      </c>
      <c r="J54" s="10"/>
      <c r="K54" s="13"/>
      <c r="L54" s="33"/>
      <c r="M54" s="7">
        <f>9*3*9</f>
        <v>243</v>
      </c>
      <c r="N54" s="105">
        <v>52.87</v>
      </c>
      <c r="O54" s="35">
        <f>M54*N54</f>
        <v>12847.41</v>
      </c>
      <c r="P54" s="10">
        <f>9*3*6</f>
        <v>162</v>
      </c>
      <c r="Q54" s="47">
        <f>N54</f>
        <v>52.87</v>
      </c>
      <c r="R54" s="33">
        <f>P54*Q54</f>
        <v>8564.9399999999987</v>
      </c>
      <c r="S54" s="54">
        <f t="shared" si="33"/>
        <v>21412.35</v>
      </c>
      <c r="T54" s="67"/>
      <c r="U54" s="20">
        <f t="shared" si="35"/>
        <v>0</v>
      </c>
      <c r="V54" s="20">
        <f t="shared" si="36"/>
        <v>12847.41</v>
      </c>
      <c r="W54" s="20">
        <f t="shared" si="37"/>
        <v>8564.9399999999987</v>
      </c>
      <c r="X54" s="38">
        <f t="shared" si="38"/>
        <v>21412.35</v>
      </c>
      <c r="Y54" s="68"/>
      <c r="Z54" s="5"/>
      <c r="AA54" s="1"/>
      <c r="AB54" s="1"/>
      <c r="AC54" s="1"/>
      <c r="AD54" s="1"/>
      <c r="AE54" s="1"/>
      <c r="AF54" s="3"/>
      <c r="AG54" s="3"/>
      <c r="AH54" s="3"/>
      <c r="AI54" s="3"/>
      <c r="AJ54" s="3"/>
      <c r="AK54" s="3"/>
      <c r="AL54" s="3"/>
      <c r="AM54" s="3"/>
    </row>
    <row r="55" spans="1:39" ht="50.1" customHeight="1">
      <c r="A55" s="94">
        <f>1+A54</f>
        <v>42</v>
      </c>
      <c r="B55" s="84" t="s">
        <v>59</v>
      </c>
      <c r="C55" s="40"/>
      <c r="D55" s="31"/>
      <c r="E55" s="31"/>
      <c r="F55" s="35"/>
      <c r="G55" s="12"/>
      <c r="H55" s="12"/>
      <c r="I55" s="60" t="s">
        <v>29</v>
      </c>
      <c r="J55" s="10"/>
      <c r="K55" s="13"/>
      <c r="L55" s="33"/>
      <c r="M55" s="7"/>
      <c r="N55" s="47"/>
      <c r="O55" s="35"/>
      <c r="P55" s="10">
        <v>1</v>
      </c>
      <c r="Q55" s="46">
        <f>(O53+O54)*8.5%</f>
        <v>1820.0497499999999</v>
      </c>
      <c r="R55" s="33">
        <f>P55*Q55</f>
        <v>1820.0497499999999</v>
      </c>
      <c r="S55" s="54">
        <f t="shared" si="33"/>
        <v>1820.0497499999999</v>
      </c>
      <c r="T55" s="39"/>
      <c r="U55" s="20">
        <f t="shared" si="35"/>
        <v>0</v>
      </c>
      <c r="V55" s="20">
        <f t="shared" si="36"/>
        <v>0</v>
      </c>
      <c r="W55" s="20">
        <f t="shared" si="37"/>
        <v>1820.0497499999999</v>
      </c>
      <c r="X55" s="38">
        <f t="shared" si="38"/>
        <v>1820.0497499999999</v>
      </c>
      <c r="Y55" s="68"/>
      <c r="Z55" s="5"/>
      <c r="AA55" s="1"/>
      <c r="AB55" s="1"/>
      <c r="AC55" s="1"/>
      <c r="AD55" s="1"/>
      <c r="AE55" s="1"/>
      <c r="AF55" s="3"/>
      <c r="AG55" s="3"/>
      <c r="AH55" s="3"/>
      <c r="AI55" s="3"/>
      <c r="AJ55" s="3"/>
      <c r="AK55" s="3"/>
      <c r="AL55" s="3"/>
      <c r="AM55" s="3"/>
    </row>
    <row r="56" spans="1:39" ht="46.5" customHeight="1">
      <c r="A56" s="95"/>
      <c r="B56" s="49" t="s">
        <v>30</v>
      </c>
      <c r="C56" s="119">
        <f>SUMIF(C58:C60,"tak",S58:S60)</f>
        <v>0</v>
      </c>
      <c r="D56" s="120">
        <f t="shared" ref="D56:I56" si="39">SUM(D58:D60)</f>
        <v>0</v>
      </c>
      <c r="E56" s="119">
        <f t="shared" si="39"/>
        <v>0</v>
      </c>
      <c r="F56" s="119">
        <f t="shared" si="39"/>
        <v>0</v>
      </c>
      <c r="G56" s="119">
        <f t="shared" si="39"/>
        <v>0</v>
      </c>
      <c r="H56" s="119">
        <f t="shared" si="39"/>
        <v>0</v>
      </c>
      <c r="I56" s="121">
        <f t="shared" si="39"/>
        <v>0</v>
      </c>
      <c r="J56" s="122"/>
      <c r="K56" s="119"/>
      <c r="L56" s="141">
        <f>SUM(L57:L60)</f>
        <v>10850</v>
      </c>
      <c r="M56" s="123"/>
      <c r="N56" s="119"/>
      <c r="O56" s="141">
        <f>SUM(O57:O60)</f>
        <v>3867.49</v>
      </c>
      <c r="P56" s="122"/>
      <c r="Q56" s="119"/>
      <c r="R56" s="141">
        <f>SUM(R57:R60)</f>
        <v>951.66</v>
      </c>
      <c r="S56" s="124">
        <f t="shared" si="33"/>
        <v>15669.15</v>
      </c>
      <c r="T56" s="39"/>
      <c r="U56" s="117">
        <f>SUM(U57:U60)</f>
        <v>10850</v>
      </c>
      <c r="V56" s="117">
        <f>SUM(V57:V60)</f>
        <v>3867.49</v>
      </c>
      <c r="W56" s="117">
        <f t="shared" ref="W56:X56" si="40">SUM(W57:W60)</f>
        <v>951.66</v>
      </c>
      <c r="X56" s="117">
        <f t="shared" si="40"/>
        <v>15669.15</v>
      </c>
      <c r="Y56" s="68"/>
      <c r="Z56" s="5"/>
      <c r="AA56" s="1"/>
      <c r="AB56" s="1"/>
      <c r="AC56" s="1"/>
      <c r="AD56" s="1"/>
      <c r="AE56" s="1"/>
      <c r="AF56" s="3"/>
      <c r="AG56" s="3"/>
      <c r="AH56" s="3"/>
      <c r="AI56" s="3"/>
      <c r="AJ56" s="3"/>
      <c r="AK56" s="3"/>
      <c r="AL56" s="3"/>
      <c r="AM56" s="3"/>
    </row>
    <row r="57" spans="1:39" ht="42" customHeight="1">
      <c r="A57" s="95">
        <f>A55+1</f>
        <v>43</v>
      </c>
      <c r="B57" s="118" t="s">
        <v>86</v>
      </c>
      <c r="C57" s="44"/>
      <c r="D57" s="44"/>
      <c r="E57" s="44"/>
      <c r="F57" s="44"/>
      <c r="G57" s="44"/>
      <c r="H57" s="135"/>
      <c r="I57" s="136" t="s">
        <v>77</v>
      </c>
      <c r="J57" s="137"/>
      <c r="K57" s="47"/>
      <c r="L57" s="35">
        <f>J57*K57</f>
        <v>0</v>
      </c>
      <c r="M57" s="139">
        <v>27</v>
      </c>
      <c r="N57" s="47">
        <v>52.87</v>
      </c>
      <c r="O57" s="33">
        <f>M57*N57</f>
        <v>1427.49</v>
      </c>
      <c r="P57" s="137">
        <v>18</v>
      </c>
      <c r="Q57" s="47">
        <f>N57</f>
        <v>52.87</v>
      </c>
      <c r="R57" s="33">
        <f>P57*Q57</f>
        <v>951.66</v>
      </c>
      <c r="S57" s="54">
        <f>L57+O57+R57</f>
        <v>2379.15</v>
      </c>
      <c r="T57" s="39"/>
      <c r="U57" s="127">
        <f>L57</f>
        <v>0</v>
      </c>
      <c r="V57" s="127">
        <f>O57</f>
        <v>1427.49</v>
      </c>
      <c r="W57" s="127">
        <f>R57</f>
        <v>951.66</v>
      </c>
      <c r="X57" s="126">
        <f>SUM(U57:W57)</f>
        <v>2379.15</v>
      </c>
      <c r="AC57" s="1"/>
      <c r="AD57" s="1"/>
      <c r="AE57" s="1"/>
      <c r="AF57" s="3"/>
      <c r="AG57" s="3"/>
      <c r="AH57" s="3"/>
      <c r="AI57" s="3"/>
      <c r="AJ57" s="3"/>
      <c r="AK57" s="3"/>
      <c r="AL57" s="3"/>
      <c r="AM57" s="3"/>
    </row>
    <row r="58" spans="1:39" ht="42" customHeight="1">
      <c r="A58" s="95">
        <f>1+A57</f>
        <v>44</v>
      </c>
      <c r="B58" s="89" t="s">
        <v>78</v>
      </c>
      <c r="C58" s="125"/>
      <c r="D58" s="125"/>
      <c r="E58" s="126"/>
      <c r="F58" s="126"/>
      <c r="G58" s="127"/>
      <c r="H58" s="128"/>
      <c r="I58" s="129" t="s">
        <v>9</v>
      </c>
      <c r="J58" s="130"/>
      <c r="K58" s="131"/>
      <c r="L58" s="138">
        <f>J58*K58</f>
        <v>0</v>
      </c>
      <c r="M58" s="140">
        <v>2</v>
      </c>
      <c r="N58" s="131">
        <v>450</v>
      </c>
      <c r="O58" s="133">
        <f>M58*N58</f>
        <v>900</v>
      </c>
      <c r="P58" s="130"/>
      <c r="Q58" s="132"/>
      <c r="R58" s="133">
        <f>P58*Q58</f>
        <v>0</v>
      </c>
      <c r="S58" s="134">
        <f>L58+O58+R58</f>
        <v>900</v>
      </c>
      <c r="T58" s="39"/>
      <c r="U58" s="127">
        <f>L58</f>
        <v>0</v>
      </c>
      <c r="V58" s="127">
        <f>O58</f>
        <v>900</v>
      </c>
      <c r="W58" s="127">
        <f>R58</f>
        <v>0</v>
      </c>
      <c r="X58" s="126">
        <f>SUM(U58:W58)</f>
        <v>900</v>
      </c>
      <c r="Y58" s="68"/>
      <c r="Z58" s="5"/>
      <c r="AA58" s="1"/>
      <c r="AB58" s="1"/>
      <c r="AC58" s="1"/>
      <c r="AD58" s="1"/>
      <c r="AE58" s="1"/>
      <c r="AF58" s="3"/>
      <c r="AG58" s="3"/>
      <c r="AH58" s="3"/>
      <c r="AI58" s="3"/>
      <c r="AJ58" s="3"/>
      <c r="AK58" s="3"/>
      <c r="AL58" s="3"/>
      <c r="AM58" s="3"/>
    </row>
    <row r="59" spans="1:39" ht="65.25" customHeight="1">
      <c r="A59" s="95">
        <f t="shared" ref="A59:A60" si="41">1+A58</f>
        <v>45</v>
      </c>
      <c r="B59" s="89" t="s">
        <v>79</v>
      </c>
      <c r="C59" s="16"/>
      <c r="D59" s="16"/>
      <c r="E59" s="38"/>
      <c r="F59" s="38"/>
      <c r="G59" s="20"/>
      <c r="H59" s="12"/>
      <c r="I59" s="81" t="s">
        <v>9</v>
      </c>
      <c r="J59" s="10">
        <v>1</v>
      </c>
      <c r="K59" s="37">
        <f>25*420</f>
        <v>10500</v>
      </c>
      <c r="L59" s="45">
        <f>J59*K59</f>
        <v>10500</v>
      </c>
      <c r="M59" s="104"/>
      <c r="N59" s="37"/>
      <c r="O59" s="35">
        <f>M59*N59</f>
        <v>0</v>
      </c>
      <c r="P59" s="10"/>
      <c r="Q59" s="13"/>
      <c r="R59" s="33">
        <f>P59*Q59</f>
        <v>0</v>
      </c>
      <c r="S59" s="54">
        <f>L59+O59+R59</f>
        <v>10500</v>
      </c>
      <c r="T59" s="6"/>
      <c r="U59" s="20">
        <f t="shared" ref="U59:U60" si="42">L59</f>
        <v>10500</v>
      </c>
      <c r="V59" s="20">
        <f t="shared" ref="V59:V60" si="43">O59</f>
        <v>0</v>
      </c>
      <c r="W59" s="20">
        <f t="shared" ref="W59:W60" si="44">R59</f>
        <v>0</v>
      </c>
      <c r="X59" s="38">
        <f t="shared" ref="X59:X60" si="45">SUM(U59:W59)</f>
        <v>10500</v>
      </c>
      <c r="Y59" s="68"/>
      <c r="Z59" s="5"/>
      <c r="AA59" s="1"/>
      <c r="AB59" s="1"/>
      <c r="AC59" s="1"/>
      <c r="AD59" s="1"/>
      <c r="AE59" s="1"/>
      <c r="AF59" s="3"/>
      <c r="AG59" s="3"/>
      <c r="AH59" s="3"/>
      <c r="AI59" s="3"/>
      <c r="AJ59" s="3"/>
      <c r="AK59" s="3"/>
      <c r="AL59" s="3"/>
      <c r="AM59" s="3"/>
    </row>
    <row r="60" spans="1:39" ht="36.75" customHeight="1">
      <c r="A60" s="95">
        <f t="shared" si="41"/>
        <v>46</v>
      </c>
      <c r="B60" s="89" t="s">
        <v>72</v>
      </c>
      <c r="C60" s="11"/>
      <c r="D60" s="11"/>
      <c r="E60" s="35"/>
      <c r="F60" s="35"/>
      <c r="G60" s="35"/>
      <c r="H60" s="12"/>
      <c r="I60" s="83" t="s">
        <v>23</v>
      </c>
      <c r="J60" s="21">
        <v>25</v>
      </c>
      <c r="K60" s="37">
        <v>14</v>
      </c>
      <c r="L60" s="33">
        <f>J60*K60</f>
        <v>350</v>
      </c>
      <c r="M60" s="93">
        <v>110</v>
      </c>
      <c r="N60" s="13">
        <v>14</v>
      </c>
      <c r="O60" s="35">
        <f>M60*N60</f>
        <v>1540</v>
      </c>
      <c r="P60" s="10"/>
      <c r="Q60" s="13"/>
      <c r="R60" s="33">
        <f>P60*Q60</f>
        <v>0</v>
      </c>
      <c r="S60" s="54">
        <f>L60+O60+R60</f>
        <v>1890</v>
      </c>
      <c r="T60" s="6"/>
      <c r="U60" s="20">
        <f t="shared" si="42"/>
        <v>350</v>
      </c>
      <c r="V60" s="20">
        <f t="shared" si="43"/>
        <v>1540</v>
      </c>
      <c r="W60" s="20">
        <f t="shared" si="44"/>
        <v>0</v>
      </c>
      <c r="X60" s="38">
        <f t="shared" si="45"/>
        <v>1890</v>
      </c>
      <c r="Y60" s="68"/>
      <c r="Z60" s="5"/>
      <c r="AA60" s="1"/>
      <c r="AB60" s="1"/>
      <c r="AC60" s="1"/>
      <c r="AD60" s="1"/>
      <c r="AE60" s="1"/>
      <c r="AF60" s="3"/>
      <c r="AG60" s="3"/>
      <c r="AH60" s="3"/>
      <c r="AI60" s="3"/>
      <c r="AJ60" s="3"/>
      <c r="AK60" s="3"/>
      <c r="AL60" s="3"/>
      <c r="AM60" s="3"/>
    </row>
    <row r="61" spans="1:39" ht="24" customHeight="1">
      <c r="A61" s="96"/>
    </row>
    <row r="62" spans="1:39" ht="24" customHeight="1">
      <c r="A62" s="96"/>
    </row>
    <row r="63" spans="1:39" ht="24" customHeight="1">
      <c r="A63" s="96"/>
    </row>
    <row r="64" spans="1:39" ht="24" customHeight="1">
      <c r="A64" s="96"/>
    </row>
    <row r="65" spans="1:10" ht="24" customHeight="1">
      <c r="A65" s="96"/>
    </row>
    <row r="71" spans="1:10">
      <c r="J71" s="74"/>
    </row>
    <row r="73" spans="1:10">
      <c r="J73" s="74"/>
    </row>
  </sheetData>
  <mergeCells count="11">
    <mergeCell ref="D3:D4"/>
    <mergeCell ref="U1:W1"/>
    <mergeCell ref="B3:B4"/>
    <mergeCell ref="C3:C4"/>
    <mergeCell ref="E3:G3"/>
    <mergeCell ref="I3:I4"/>
    <mergeCell ref="J3:L3"/>
    <mergeCell ref="B2:G2"/>
    <mergeCell ref="M3:O3"/>
    <mergeCell ref="P3:R3"/>
    <mergeCell ref="S3:S4"/>
  </mergeCells>
  <conditionalFormatting sqref="W3">
    <cfRule type="cellIs" dxfId="1" priority="1" stopIfTrue="1" operator="lessThan">
      <formula>0</formula>
    </cfRule>
  </conditionalFormatting>
  <pageMargins left="0.19685039370078741" right="0.19685039370078741" top="0.39370078740157483" bottom="0.59055118110236227" header="0" footer="0"/>
  <pageSetup paperSize="8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3"/>
  <sheetViews>
    <sheetView view="pageLayout" topLeftCell="A28" zoomScaleSheetLayoutView="80" workbookViewId="0">
      <selection activeCell="B47" sqref="B47"/>
    </sheetView>
  </sheetViews>
  <sheetFormatPr defaultRowHeight="12.75"/>
  <cols>
    <col min="1" max="1" width="5.7109375" customWidth="1"/>
    <col min="2" max="2" width="40.140625" customWidth="1"/>
    <col min="3" max="3" width="9" customWidth="1"/>
    <col min="4" max="4" width="10.85546875" customWidth="1"/>
    <col min="5" max="5" width="11" customWidth="1"/>
    <col min="6" max="6" width="8.7109375" customWidth="1"/>
    <col min="7" max="7" width="7.140625" customWidth="1"/>
    <col min="8" max="8" width="12.140625" customWidth="1"/>
    <col min="9" max="9" width="9.28515625" bestFit="1" customWidth="1"/>
    <col min="10" max="10" width="9.42578125" bestFit="1" customWidth="1"/>
    <col min="11" max="11" width="9.7109375" bestFit="1" customWidth="1"/>
    <col min="12" max="12" width="11.28515625" bestFit="1" customWidth="1"/>
    <col min="13" max="13" width="9.28515625" bestFit="1" customWidth="1"/>
    <col min="14" max="14" width="11.28515625" bestFit="1" customWidth="1"/>
    <col min="15" max="15" width="9.7109375" bestFit="1" customWidth="1"/>
    <col min="16" max="16" width="9.28515625" bestFit="1" customWidth="1"/>
    <col min="17" max="18" width="9.7109375" bestFit="1" customWidth="1"/>
    <col min="19" max="19" width="15.140625" customWidth="1"/>
    <col min="20" max="20" width="11" bestFit="1" customWidth="1"/>
    <col min="21" max="21" width="15.140625" customWidth="1"/>
    <col min="22" max="22" width="17" bestFit="1" customWidth="1"/>
    <col min="23" max="23" width="14.28515625" customWidth="1"/>
    <col min="24" max="24" width="12.7109375" customWidth="1"/>
    <col min="25" max="25" width="14.140625" customWidth="1"/>
    <col min="26" max="26" width="10.28515625" bestFit="1" customWidth="1"/>
  </cols>
  <sheetData>
    <row r="1" spans="1:39" ht="25.5" customHeight="1">
      <c r="U1" s="310" t="s">
        <v>15</v>
      </c>
      <c r="V1" s="310"/>
      <c r="W1" s="310"/>
    </row>
    <row r="2" spans="1:39" ht="34.5" customHeight="1">
      <c r="A2" s="3"/>
      <c r="B2" s="318" t="s">
        <v>32</v>
      </c>
      <c r="C2" s="318"/>
      <c r="D2" s="318"/>
      <c r="E2" s="318"/>
      <c r="F2" s="318"/>
      <c r="G2" s="3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46.5" customHeight="1">
      <c r="A3" s="3"/>
      <c r="B3" s="311" t="s">
        <v>2</v>
      </c>
      <c r="C3" s="308" t="s">
        <v>7</v>
      </c>
      <c r="D3" s="308" t="s">
        <v>21</v>
      </c>
      <c r="E3" s="312" t="s">
        <v>10</v>
      </c>
      <c r="F3" s="313"/>
      <c r="G3" s="314"/>
      <c r="H3" s="108" t="s">
        <v>14</v>
      </c>
      <c r="I3" s="315" t="s">
        <v>3</v>
      </c>
      <c r="J3" s="315">
        <v>2018</v>
      </c>
      <c r="K3" s="316"/>
      <c r="L3" s="317"/>
      <c r="M3" s="319">
        <v>2019</v>
      </c>
      <c r="N3" s="311"/>
      <c r="O3" s="320"/>
      <c r="P3" s="321">
        <v>2020</v>
      </c>
      <c r="Q3" s="311"/>
      <c r="R3" s="322"/>
      <c r="S3" s="323" t="s">
        <v>5</v>
      </c>
      <c r="T3" s="42"/>
      <c r="U3" s="28" t="s">
        <v>22</v>
      </c>
      <c r="V3" s="22">
        <f>(S5+V5)*10%</f>
        <v>119546.070706</v>
      </c>
      <c r="W3" s="25">
        <f ca="1">V3-E5</f>
        <v>34151.196306000027</v>
      </c>
      <c r="X3" s="72">
        <f ca="1">E5/(S5+V5)</f>
        <v>7.2307928502190283E-2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51" customHeight="1">
      <c r="A4" s="3"/>
      <c r="B4" s="311"/>
      <c r="C4" s="309"/>
      <c r="D4" s="309"/>
      <c r="E4" s="107" t="s">
        <v>11</v>
      </c>
      <c r="F4" s="107" t="s">
        <v>19</v>
      </c>
      <c r="G4" s="107" t="s">
        <v>12</v>
      </c>
      <c r="H4" s="110" t="s">
        <v>13</v>
      </c>
      <c r="I4" s="315"/>
      <c r="J4" s="8" t="s">
        <v>1</v>
      </c>
      <c r="K4" s="2" t="s">
        <v>6</v>
      </c>
      <c r="L4" s="9" t="s">
        <v>0</v>
      </c>
      <c r="M4" s="109" t="s">
        <v>1</v>
      </c>
      <c r="N4" s="2" t="s">
        <v>4</v>
      </c>
      <c r="O4" s="4" t="s">
        <v>0</v>
      </c>
      <c r="P4" s="8" t="s">
        <v>1</v>
      </c>
      <c r="Q4" s="2" t="s">
        <v>4</v>
      </c>
      <c r="R4" s="9" t="s">
        <v>0</v>
      </c>
      <c r="S4" s="323"/>
      <c r="T4" s="42"/>
      <c r="U4" s="48" t="s">
        <v>20</v>
      </c>
      <c r="V4" s="23">
        <f>S5</f>
        <v>996217.27254999999</v>
      </c>
      <c r="W4" s="41"/>
      <c r="X4" s="3"/>
      <c r="Y4" s="112" t="s">
        <v>81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33.75" customHeight="1">
      <c r="A5" s="1"/>
      <c r="B5" s="15" t="s">
        <v>16</v>
      </c>
      <c r="C5" s="32">
        <f ca="1">C10+C42+C37+C56+C52</f>
        <v>0</v>
      </c>
      <c r="D5" s="32">
        <f ca="1">D10+D42+D37+D56+D52</f>
        <v>108800</v>
      </c>
      <c r="E5" s="32">
        <f ca="1">E10+E42+E37+E56+E52</f>
        <v>89173.62</v>
      </c>
      <c r="F5" s="32">
        <f ca="1">F10+F42+F37+F56+F52</f>
        <v>0</v>
      </c>
      <c r="G5" s="32">
        <f ca="1">G10+G42+G37+G56+G52</f>
        <v>0</v>
      </c>
      <c r="H5" s="32"/>
      <c r="I5" s="56"/>
      <c r="J5" s="32"/>
      <c r="K5" s="32"/>
      <c r="L5" s="57">
        <f>L10+L37+L42+L52+L56</f>
        <v>632647.27</v>
      </c>
      <c r="M5" s="55"/>
      <c r="N5" s="32"/>
      <c r="O5" s="57">
        <f>O10+O37+O42+O52+O56</f>
        <v>188485.49999999997</v>
      </c>
      <c r="P5" s="56"/>
      <c r="Q5" s="32"/>
      <c r="R5" s="57">
        <f>R10+R37+R42+R52+R56</f>
        <v>175084.50255000003</v>
      </c>
      <c r="S5" s="69">
        <f>S10+S37+S42+S52+S56</f>
        <v>996217.27254999999</v>
      </c>
      <c r="T5" s="42"/>
      <c r="U5" s="29" t="s">
        <v>69</v>
      </c>
      <c r="V5" s="24">
        <f>S5*20%-0.02</f>
        <v>199243.43451000002</v>
      </c>
      <c r="W5" s="5"/>
      <c r="X5" s="5"/>
      <c r="Y5" s="111">
        <f>V5+S5</f>
        <v>1195460.7070599999</v>
      </c>
      <c r="Z5" s="3" t="s">
        <v>87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36.75" customHeight="1">
      <c r="A6" s="3"/>
      <c r="T6" s="42"/>
      <c r="U6" s="26" t="s">
        <v>31</v>
      </c>
      <c r="V6" s="73">
        <f ca="1">D5/(1.05*S5)</f>
        <v>0</v>
      </c>
      <c r="W6" s="70">
        <f>5%*(S5+V5)</f>
        <v>59773.035352999999</v>
      </c>
      <c r="X6" s="71">
        <f ca="1">V6-W6</f>
        <v>-61662.323459583771</v>
      </c>
      <c r="Y6" s="147">
        <f>'budżet '!Y5</f>
        <v>1186087.1230600001</v>
      </c>
      <c r="Z6" s="148">
        <f>Y5-Y6</f>
        <v>9373.5839999997988</v>
      </c>
      <c r="AA6" s="1"/>
      <c r="AB6" s="1"/>
      <c r="AC6" s="1"/>
      <c r="AD6" s="1"/>
      <c r="AE6" s="1"/>
      <c r="AF6" s="3"/>
      <c r="AG6" s="3"/>
      <c r="AH6" s="3"/>
      <c r="AI6" s="3"/>
      <c r="AJ6" s="3"/>
      <c r="AK6" s="3"/>
      <c r="AL6" s="3"/>
      <c r="AM6" s="3"/>
    </row>
    <row r="7" spans="1:39" ht="52.5" customHeight="1">
      <c r="A7" s="30"/>
      <c r="B7" s="84"/>
      <c r="C7" s="97"/>
      <c r="D7" s="31"/>
      <c r="E7" s="40"/>
      <c r="F7" s="35"/>
      <c r="G7" s="12"/>
      <c r="H7" s="12"/>
      <c r="I7" s="60"/>
      <c r="J7" s="10"/>
      <c r="K7" s="13"/>
      <c r="L7" s="33"/>
      <c r="M7" s="34"/>
      <c r="N7" s="13"/>
      <c r="O7" s="35"/>
      <c r="P7" s="36"/>
      <c r="Q7" s="13"/>
      <c r="R7" s="33"/>
      <c r="S7" s="54"/>
      <c r="T7" s="39"/>
      <c r="U7" s="39"/>
      <c r="V7" s="39"/>
      <c r="W7" s="39"/>
      <c r="X7" s="39"/>
      <c r="Y7" s="43"/>
      <c r="Z7" s="5"/>
      <c r="AA7" s="1"/>
      <c r="AB7" s="1"/>
      <c r="AC7" s="1"/>
      <c r="AD7" s="1"/>
      <c r="AE7" s="1"/>
      <c r="AF7" s="3"/>
      <c r="AG7" s="3"/>
      <c r="AH7" s="3"/>
      <c r="AI7" s="3"/>
      <c r="AJ7" s="3"/>
      <c r="AK7" s="3"/>
      <c r="AL7" s="3"/>
      <c r="AM7" s="3"/>
    </row>
    <row r="8" spans="1:39" ht="52.5" customHeight="1">
      <c r="A8" s="30"/>
      <c r="B8" s="84"/>
      <c r="C8" s="97"/>
      <c r="D8" s="31"/>
      <c r="E8" s="40"/>
      <c r="F8" s="35"/>
      <c r="G8" s="12"/>
      <c r="H8" s="12"/>
      <c r="I8" s="60"/>
      <c r="J8" s="10"/>
      <c r="K8" s="13"/>
      <c r="L8" s="33"/>
      <c r="M8" s="34"/>
      <c r="N8" s="13"/>
      <c r="O8" s="35"/>
      <c r="P8" s="36"/>
      <c r="Q8" s="13"/>
      <c r="R8" s="33"/>
      <c r="S8" s="54"/>
      <c r="T8" s="39"/>
      <c r="U8" s="113" t="s">
        <v>82</v>
      </c>
      <c r="V8" s="113" t="s">
        <v>83</v>
      </c>
      <c r="W8" s="113" t="s">
        <v>84</v>
      </c>
      <c r="X8" s="113" t="s">
        <v>85</v>
      </c>
      <c r="Y8" s="43"/>
      <c r="Z8" s="5"/>
      <c r="AA8" s="1"/>
      <c r="AB8" s="1"/>
      <c r="AC8" s="1"/>
      <c r="AD8" s="1"/>
      <c r="AE8" s="1"/>
      <c r="AF8" s="3"/>
      <c r="AG8" s="3"/>
      <c r="AH8" s="3"/>
      <c r="AI8" s="3"/>
      <c r="AJ8" s="3"/>
      <c r="AK8" s="3"/>
      <c r="AL8" s="3"/>
      <c r="AM8" s="3"/>
    </row>
    <row r="9" spans="1:39" ht="52.5" customHeight="1">
      <c r="A9" s="30"/>
      <c r="B9" s="84"/>
      <c r="C9" s="97"/>
      <c r="D9" s="31"/>
      <c r="E9" s="40"/>
      <c r="F9" s="35"/>
      <c r="G9" s="12"/>
      <c r="H9" s="12"/>
      <c r="I9" s="60"/>
      <c r="J9" s="10"/>
      <c r="K9" s="13"/>
      <c r="L9" s="33"/>
      <c r="M9" s="34"/>
      <c r="N9" s="13"/>
      <c r="O9" s="35"/>
      <c r="P9" s="36"/>
      <c r="Q9" s="13"/>
      <c r="R9" s="33"/>
      <c r="S9" s="54"/>
      <c r="T9" s="39"/>
      <c r="U9" s="114">
        <f>U10+U37+U42+U52+U56</f>
        <v>632647.27</v>
      </c>
      <c r="V9" s="114">
        <f>V10+V37+V42+V52+V56</f>
        <v>188485.49999999997</v>
      </c>
      <c r="W9" s="114">
        <f t="shared" ref="W9:X9" si="0">W10+W37+W42+W52+W56</f>
        <v>175084.50255000003</v>
      </c>
      <c r="X9" s="114">
        <f t="shared" si="0"/>
        <v>996217.27255000011</v>
      </c>
      <c r="Y9" s="43"/>
      <c r="Z9" s="5"/>
      <c r="AA9" s="1"/>
      <c r="AB9" s="1"/>
      <c r="AC9" s="1"/>
      <c r="AD9" s="1"/>
      <c r="AE9" s="1"/>
      <c r="AF9" s="3"/>
      <c r="AG9" s="3"/>
      <c r="AH9" s="3"/>
      <c r="AI9" s="3"/>
      <c r="AJ9" s="3"/>
      <c r="AK9" s="3"/>
      <c r="AL9" s="3"/>
      <c r="AM9" s="3"/>
    </row>
    <row r="10" spans="1:39" ht="52.5" customHeight="1">
      <c r="A10" s="30"/>
      <c r="B10" s="78" t="s">
        <v>24</v>
      </c>
      <c r="C10" s="14">
        <f ca="1">SUMIF(C7:C36,"tak",S7:S36)</f>
        <v>0</v>
      </c>
      <c r="D10" s="75">
        <f ca="1">SUM(D7:D36)</f>
        <v>0</v>
      </c>
      <c r="E10" s="52">
        <f ca="1">SUM(E7:E36)</f>
        <v>89173.62</v>
      </c>
      <c r="F10" s="52">
        <f ca="1">SUM(F7:F36)</f>
        <v>0</v>
      </c>
      <c r="G10" s="52">
        <f ca="1">SUM(G7:G36)</f>
        <v>0</v>
      </c>
      <c r="H10" s="52"/>
      <c r="I10" s="58">
        <f ca="1">SUM(I7:I36)</f>
        <v>0</v>
      </c>
      <c r="J10" s="52"/>
      <c r="K10" s="52"/>
      <c r="L10" s="59">
        <f>SUM(L11:L36)</f>
        <v>441180.87</v>
      </c>
      <c r="M10" s="52"/>
      <c r="N10" s="52"/>
      <c r="O10" s="59">
        <f>SUM(O11:O36)</f>
        <v>0</v>
      </c>
      <c r="P10" s="52"/>
      <c r="Q10" s="52"/>
      <c r="R10" s="59">
        <f>SUM(R11:R36)</f>
        <v>0</v>
      </c>
      <c r="S10" s="142">
        <f>SUM(S11:S36)</f>
        <v>441180.87</v>
      </c>
      <c r="T10" s="39"/>
      <c r="U10" s="115">
        <f>SUM(U11:U36)</f>
        <v>441180.87</v>
      </c>
      <c r="V10" s="115">
        <f t="shared" ref="V10:X10" si="1">SUM(V11:V36)</f>
        <v>0</v>
      </c>
      <c r="W10" s="115">
        <f t="shared" si="1"/>
        <v>0</v>
      </c>
      <c r="X10" s="115">
        <f t="shared" si="1"/>
        <v>441180.87</v>
      </c>
      <c r="Y10" s="43"/>
      <c r="Z10" s="5"/>
      <c r="AA10" s="1"/>
      <c r="AB10" s="1"/>
      <c r="AC10" s="1"/>
      <c r="AD10" s="1"/>
      <c r="AE10" s="1"/>
      <c r="AF10" s="3"/>
      <c r="AG10" s="3"/>
      <c r="AH10" s="3"/>
      <c r="AI10" s="3"/>
      <c r="AJ10" s="3"/>
      <c r="AK10" s="3"/>
      <c r="AL10" s="3"/>
      <c r="AM10" s="3"/>
    </row>
    <row r="11" spans="1:39" ht="52.5" customHeight="1">
      <c r="A11" s="30">
        <v>1</v>
      </c>
      <c r="B11" s="84" t="s">
        <v>33</v>
      </c>
      <c r="C11" s="97"/>
      <c r="D11" s="31"/>
      <c r="E11" s="40"/>
      <c r="F11" s="35"/>
      <c r="G11" s="12"/>
      <c r="H11" s="12"/>
      <c r="I11" s="60" t="s">
        <v>18</v>
      </c>
      <c r="J11" s="10">
        <v>1</v>
      </c>
      <c r="K11" s="13">
        <v>3767.45</v>
      </c>
      <c r="L11" s="33">
        <f>J11*K11</f>
        <v>3767.45</v>
      </c>
      <c r="M11" s="34"/>
      <c r="N11" s="13"/>
      <c r="O11" s="35">
        <f>M11*N11</f>
        <v>0</v>
      </c>
      <c r="P11" s="36"/>
      <c r="Q11" s="13"/>
      <c r="R11" s="33">
        <f>P11*Q11</f>
        <v>0</v>
      </c>
      <c r="S11" s="54">
        <f>L11+O11+R11</f>
        <v>3767.45</v>
      </c>
      <c r="T11" s="39"/>
      <c r="U11" s="13">
        <f>L11</f>
        <v>3767.45</v>
      </c>
      <c r="V11" s="116"/>
      <c r="W11" s="116"/>
      <c r="X11" s="38">
        <f>SUM(U11:W11)</f>
        <v>3767.45</v>
      </c>
      <c r="Y11" s="43"/>
      <c r="Z11" s="5"/>
      <c r="AA11" s="1"/>
      <c r="AB11" s="1"/>
      <c r="AC11" s="1"/>
      <c r="AD11" s="1"/>
      <c r="AE11" s="1"/>
      <c r="AF11" s="3"/>
      <c r="AG11" s="3"/>
      <c r="AH11" s="3"/>
      <c r="AI11" s="3"/>
      <c r="AJ11" s="3"/>
      <c r="AK11" s="3"/>
      <c r="AL11" s="3"/>
      <c r="AM11" s="3"/>
    </row>
    <row r="12" spans="1:39" ht="30" customHeight="1">
      <c r="A12" s="30">
        <f>1+A11</f>
        <v>2</v>
      </c>
      <c r="B12" s="84" t="s">
        <v>34</v>
      </c>
      <c r="C12" s="97"/>
      <c r="D12" s="31"/>
      <c r="E12" s="40"/>
      <c r="F12" s="35"/>
      <c r="G12" s="12"/>
      <c r="H12" s="12"/>
      <c r="I12" s="60" t="s">
        <v>18</v>
      </c>
      <c r="J12" s="10">
        <v>1</v>
      </c>
      <c r="K12" s="13">
        <v>490</v>
      </c>
      <c r="L12" s="33">
        <f t="shared" ref="L12:L36" si="2">J12*K12</f>
        <v>490</v>
      </c>
      <c r="M12" s="34"/>
      <c r="N12" s="13"/>
      <c r="O12" s="35">
        <f t="shared" ref="O12:O36" si="3">M12*N12</f>
        <v>0</v>
      </c>
      <c r="P12" s="36"/>
      <c r="Q12" s="13"/>
      <c r="R12" s="33">
        <f t="shared" ref="R12:R36" si="4">P12*Q12</f>
        <v>0</v>
      </c>
      <c r="S12" s="54">
        <f>L12+O12+R12</f>
        <v>490</v>
      </c>
      <c r="T12" s="39"/>
      <c r="U12" s="13">
        <f t="shared" ref="U12:U36" si="5">L12</f>
        <v>490</v>
      </c>
      <c r="V12" s="44"/>
      <c r="W12" s="116"/>
      <c r="X12" s="38">
        <f t="shared" ref="X12:X41" si="6">SUM(U12:W12)</f>
        <v>490</v>
      </c>
      <c r="Y12" s="39"/>
      <c r="Z12" s="39"/>
      <c r="AA12" s="39"/>
      <c r="AB12" s="1"/>
      <c r="AC12" s="1"/>
      <c r="AD12" s="1"/>
      <c r="AE12" s="1"/>
      <c r="AF12" s="3"/>
      <c r="AG12" s="3"/>
      <c r="AH12" s="3"/>
      <c r="AI12" s="3"/>
      <c r="AJ12" s="3"/>
      <c r="AK12" s="3"/>
      <c r="AL12" s="3"/>
      <c r="AM12" s="3"/>
    </row>
    <row r="13" spans="1:39" ht="28.5" customHeight="1">
      <c r="A13" s="30">
        <f t="shared" ref="A13:A36" si="7">1+A12</f>
        <v>3</v>
      </c>
      <c r="B13" s="84" t="s">
        <v>35</v>
      </c>
      <c r="C13" s="97"/>
      <c r="D13" s="31"/>
      <c r="E13" s="146"/>
      <c r="F13" s="35"/>
      <c r="G13" s="12"/>
      <c r="H13" s="12"/>
      <c r="I13" s="60" t="s">
        <v>18</v>
      </c>
      <c r="J13" s="10">
        <v>1</v>
      </c>
      <c r="K13" s="13">
        <v>13144.84</v>
      </c>
      <c r="L13" s="144">
        <f t="shared" si="2"/>
        <v>13144.84</v>
      </c>
      <c r="M13" s="34"/>
      <c r="N13" s="13"/>
      <c r="O13" s="35">
        <f t="shared" si="3"/>
        <v>0</v>
      </c>
      <c r="P13" s="36"/>
      <c r="Q13" s="13"/>
      <c r="R13" s="33">
        <f t="shared" si="4"/>
        <v>0</v>
      </c>
      <c r="S13" s="145">
        <f t="shared" ref="S13:S36" si="8">L13+O13+R13</f>
        <v>13144.84</v>
      </c>
      <c r="T13" s="39"/>
      <c r="U13" s="13">
        <f t="shared" si="5"/>
        <v>13144.84</v>
      </c>
      <c r="V13" s="116"/>
      <c r="W13" s="116"/>
      <c r="X13" s="38">
        <f t="shared" si="6"/>
        <v>13144.84</v>
      </c>
      <c r="Y13" s="39"/>
      <c r="Z13" s="39"/>
      <c r="AA13" s="39"/>
      <c r="AB13" s="1"/>
      <c r="AC13" s="1"/>
      <c r="AD13" s="1"/>
      <c r="AE13" s="1"/>
      <c r="AF13" s="3"/>
      <c r="AG13" s="3"/>
      <c r="AH13" s="3"/>
      <c r="AI13" s="3"/>
      <c r="AJ13" s="3"/>
      <c r="AK13" s="3"/>
      <c r="AL13" s="3"/>
      <c r="AM13" s="3"/>
    </row>
    <row r="14" spans="1:39" ht="24.75" customHeight="1">
      <c r="A14" s="30">
        <f>1+A13</f>
        <v>4</v>
      </c>
      <c r="B14" s="84" t="s">
        <v>70</v>
      </c>
      <c r="C14" s="97"/>
      <c r="D14" s="31"/>
      <c r="E14" s="40">
        <v>9490</v>
      </c>
      <c r="F14" s="35"/>
      <c r="G14" s="12"/>
      <c r="H14" s="12"/>
      <c r="I14" s="60" t="s">
        <v>8</v>
      </c>
      <c r="J14" s="10">
        <v>1</v>
      </c>
      <c r="K14" s="13">
        <v>9490</v>
      </c>
      <c r="L14" s="33">
        <f t="shared" si="2"/>
        <v>9490</v>
      </c>
      <c r="M14" s="34"/>
      <c r="N14" s="13"/>
      <c r="O14" s="35">
        <f t="shared" si="3"/>
        <v>0</v>
      </c>
      <c r="P14" s="36"/>
      <c r="Q14" s="13"/>
      <c r="R14" s="33">
        <f t="shared" si="4"/>
        <v>0</v>
      </c>
      <c r="S14" s="54">
        <f t="shared" si="8"/>
        <v>9490</v>
      </c>
      <c r="T14" s="39"/>
      <c r="U14" s="13">
        <f t="shared" si="5"/>
        <v>9490</v>
      </c>
      <c r="V14" s="116"/>
      <c r="W14" s="116"/>
      <c r="X14" s="38">
        <f t="shared" si="6"/>
        <v>9490</v>
      </c>
      <c r="Y14" s="39"/>
      <c r="Z14" s="39"/>
      <c r="AA14" s="39"/>
      <c r="AB14" s="1"/>
      <c r="AC14" s="1"/>
      <c r="AD14" s="1"/>
      <c r="AE14" s="1"/>
      <c r="AF14" s="3"/>
      <c r="AG14" s="3"/>
      <c r="AH14" s="3"/>
      <c r="AI14" s="3"/>
      <c r="AJ14" s="3"/>
      <c r="AK14" s="3"/>
      <c r="AL14" s="3"/>
      <c r="AM14" s="3"/>
    </row>
    <row r="15" spans="1:39" ht="23.25" customHeight="1">
      <c r="A15" s="30">
        <f t="shared" si="7"/>
        <v>5</v>
      </c>
      <c r="B15" s="84" t="s">
        <v>36</v>
      </c>
      <c r="C15" s="97"/>
      <c r="D15" s="31"/>
      <c r="E15" s="40"/>
      <c r="F15" s="35"/>
      <c r="G15" s="12"/>
      <c r="H15" s="12"/>
      <c r="I15" s="60" t="s">
        <v>18</v>
      </c>
      <c r="J15" s="10">
        <v>1</v>
      </c>
      <c r="K15" s="13">
        <v>24834.959999999999</v>
      </c>
      <c r="L15" s="33">
        <f t="shared" si="2"/>
        <v>24834.959999999999</v>
      </c>
      <c r="M15" s="34"/>
      <c r="N15" s="13"/>
      <c r="O15" s="35">
        <f t="shared" si="3"/>
        <v>0</v>
      </c>
      <c r="P15" s="36"/>
      <c r="Q15" s="13"/>
      <c r="R15" s="33">
        <f t="shared" si="4"/>
        <v>0</v>
      </c>
      <c r="S15" s="54">
        <f t="shared" si="8"/>
        <v>24834.959999999999</v>
      </c>
      <c r="T15" s="39"/>
      <c r="U15" s="13">
        <f t="shared" si="5"/>
        <v>24834.959999999999</v>
      </c>
      <c r="V15" s="116"/>
      <c r="W15" s="116"/>
      <c r="X15" s="38">
        <f t="shared" si="6"/>
        <v>24834.959999999999</v>
      </c>
      <c r="Y15" s="39"/>
      <c r="Z15" s="39"/>
      <c r="AA15" s="39"/>
      <c r="AB15" s="1"/>
      <c r="AC15" s="1"/>
      <c r="AD15" s="1"/>
      <c r="AE15" s="1"/>
      <c r="AF15" s="3"/>
      <c r="AG15" s="3"/>
      <c r="AH15" s="3"/>
      <c r="AI15" s="3"/>
      <c r="AJ15" s="3"/>
      <c r="AK15" s="3"/>
      <c r="AL15" s="3"/>
      <c r="AM15" s="3"/>
    </row>
    <row r="16" spans="1:39" ht="53.25" customHeight="1">
      <c r="A16" s="30">
        <f t="shared" si="7"/>
        <v>6</v>
      </c>
      <c r="B16" s="84" t="s">
        <v>37</v>
      </c>
      <c r="C16" s="98">
        <f>S16</f>
        <v>3600</v>
      </c>
      <c r="D16" s="31"/>
      <c r="E16" s="31"/>
      <c r="F16" s="35"/>
      <c r="G16" s="12"/>
      <c r="H16" s="12"/>
      <c r="I16" s="60" t="s">
        <v>9</v>
      </c>
      <c r="J16" s="10">
        <v>1</v>
      </c>
      <c r="K16" s="37">
        <v>3600</v>
      </c>
      <c r="L16" s="33">
        <f t="shared" si="2"/>
        <v>3600</v>
      </c>
      <c r="M16" s="34"/>
      <c r="N16" s="13"/>
      <c r="O16" s="35">
        <f t="shared" si="3"/>
        <v>0</v>
      </c>
      <c r="P16" s="36"/>
      <c r="Q16" s="13"/>
      <c r="R16" s="33">
        <f t="shared" si="4"/>
        <v>0</v>
      </c>
      <c r="S16" s="54">
        <f t="shared" si="8"/>
        <v>3600</v>
      </c>
      <c r="T16" s="39"/>
      <c r="U16" s="13">
        <f t="shared" si="5"/>
        <v>3600</v>
      </c>
      <c r="V16" s="116"/>
      <c r="W16" s="116"/>
      <c r="X16" s="38">
        <f t="shared" si="6"/>
        <v>3600</v>
      </c>
      <c r="Y16" s="39"/>
      <c r="Z16" s="39"/>
      <c r="AA16" s="39"/>
      <c r="AB16" s="1"/>
      <c r="AC16" s="1"/>
      <c r="AD16" s="1"/>
      <c r="AE16" s="1"/>
      <c r="AF16" s="3"/>
      <c r="AG16" s="3"/>
      <c r="AH16" s="3"/>
      <c r="AI16" s="3"/>
      <c r="AJ16" s="3"/>
      <c r="AK16" s="3"/>
      <c r="AL16" s="3"/>
      <c r="AM16" s="3"/>
    </row>
    <row r="17" spans="1:39" ht="48" customHeight="1">
      <c r="A17" s="30">
        <f t="shared" si="7"/>
        <v>7</v>
      </c>
      <c r="B17" s="84" t="s">
        <v>38</v>
      </c>
      <c r="C17" s="97"/>
      <c r="D17" s="31"/>
      <c r="E17" s="40">
        <f>L17</f>
        <v>4843</v>
      </c>
      <c r="F17" s="35"/>
      <c r="G17" s="12"/>
      <c r="H17" s="12"/>
      <c r="I17" s="60" t="s">
        <v>8</v>
      </c>
      <c r="J17" s="10">
        <v>1</v>
      </c>
      <c r="K17" s="37">
        <v>4843</v>
      </c>
      <c r="L17" s="33">
        <f t="shared" si="2"/>
        <v>4843</v>
      </c>
      <c r="M17" s="34"/>
      <c r="N17" s="13"/>
      <c r="O17" s="35">
        <f t="shared" si="3"/>
        <v>0</v>
      </c>
      <c r="P17" s="36"/>
      <c r="Q17" s="13"/>
      <c r="R17" s="33">
        <f t="shared" si="4"/>
        <v>0</v>
      </c>
      <c r="S17" s="54">
        <f t="shared" si="8"/>
        <v>4843</v>
      </c>
      <c r="T17" s="39"/>
      <c r="U17" s="13">
        <f t="shared" si="5"/>
        <v>4843</v>
      </c>
      <c r="V17" s="116"/>
      <c r="W17" s="116"/>
      <c r="X17" s="38">
        <f t="shared" si="6"/>
        <v>4843</v>
      </c>
      <c r="Y17" s="39"/>
      <c r="Z17" s="39"/>
      <c r="AA17" s="39"/>
      <c r="AB17" s="1"/>
      <c r="AC17" s="1"/>
      <c r="AD17" s="1"/>
      <c r="AE17" s="1"/>
      <c r="AF17" s="3"/>
      <c r="AG17" s="3"/>
      <c r="AH17" s="3"/>
      <c r="AI17" s="3"/>
      <c r="AJ17" s="3"/>
      <c r="AK17" s="3"/>
      <c r="AL17" s="3"/>
      <c r="AM17" s="3"/>
    </row>
    <row r="18" spans="1:39" ht="48" customHeight="1">
      <c r="A18" s="30">
        <f t="shared" si="7"/>
        <v>8</v>
      </c>
      <c r="B18" s="84" t="s">
        <v>39</v>
      </c>
      <c r="C18" s="97"/>
      <c r="D18" s="31"/>
      <c r="E18" s="40"/>
      <c r="F18" s="35"/>
      <c r="G18" s="12"/>
      <c r="H18" s="12"/>
      <c r="I18" s="60" t="s">
        <v>18</v>
      </c>
      <c r="J18" s="10">
        <v>1</v>
      </c>
      <c r="K18" s="40">
        <v>16499.34</v>
      </c>
      <c r="L18" s="33">
        <f t="shared" si="2"/>
        <v>16499.34</v>
      </c>
      <c r="M18" s="34"/>
      <c r="N18" s="13"/>
      <c r="O18" s="35">
        <f t="shared" si="3"/>
        <v>0</v>
      </c>
      <c r="P18" s="36"/>
      <c r="Q18" s="13"/>
      <c r="R18" s="33">
        <f t="shared" si="4"/>
        <v>0</v>
      </c>
      <c r="S18" s="54">
        <f t="shared" si="8"/>
        <v>16499.34</v>
      </c>
      <c r="T18" s="39"/>
      <c r="U18" s="13">
        <f t="shared" si="5"/>
        <v>16499.34</v>
      </c>
      <c r="V18" s="116"/>
      <c r="W18" s="116"/>
      <c r="X18" s="38">
        <f t="shared" si="6"/>
        <v>16499.34</v>
      </c>
      <c r="Y18" s="39"/>
      <c r="Z18" s="39"/>
      <c r="AA18" s="39"/>
      <c r="AB18" s="1"/>
      <c r="AC18" s="1"/>
      <c r="AD18" s="1"/>
      <c r="AE18" s="1"/>
      <c r="AF18" s="3"/>
      <c r="AG18" s="3"/>
      <c r="AH18" s="3"/>
      <c r="AI18" s="3"/>
      <c r="AJ18" s="3"/>
      <c r="AK18" s="3"/>
      <c r="AL18" s="3"/>
      <c r="AM18" s="3"/>
    </row>
    <row r="19" spans="1:39" ht="48" customHeight="1">
      <c r="A19" s="30">
        <f t="shared" si="7"/>
        <v>9</v>
      </c>
      <c r="B19" s="84" t="s">
        <v>40</v>
      </c>
      <c r="C19" s="97"/>
      <c r="D19" s="31"/>
      <c r="E19" s="40">
        <f>L19</f>
        <v>8930</v>
      </c>
      <c r="F19" s="35"/>
      <c r="G19" s="12"/>
      <c r="H19" s="12"/>
      <c r="I19" s="60" t="s">
        <v>8</v>
      </c>
      <c r="J19" s="10">
        <v>1</v>
      </c>
      <c r="K19" s="40">
        <v>8930</v>
      </c>
      <c r="L19" s="33">
        <f t="shared" si="2"/>
        <v>8930</v>
      </c>
      <c r="M19" s="34"/>
      <c r="N19" s="13"/>
      <c r="O19" s="35">
        <f t="shared" si="3"/>
        <v>0</v>
      </c>
      <c r="P19" s="36"/>
      <c r="Q19" s="13"/>
      <c r="R19" s="33">
        <f t="shared" si="4"/>
        <v>0</v>
      </c>
      <c r="S19" s="54">
        <f t="shared" si="8"/>
        <v>8930</v>
      </c>
      <c r="T19" s="39"/>
      <c r="U19" s="13">
        <f t="shared" si="5"/>
        <v>8930</v>
      </c>
      <c r="V19" s="116"/>
      <c r="W19" s="116"/>
      <c r="X19" s="38">
        <f t="shared" si="6"/>
        <v>8930</v>
      </c>
      <c r="Y19" s="39"/>
      <c r="Z19" s="39"/>
      <c r="AA19" s="39"/>
      <c r="AB19" s="1"/>
      <c r="AC19" s="1"/>
      <c r="AD19" s="1"/>
      <c r="AE19" s="1"/>
      <c r="AF19" s="3"/>
      <c r="AG19" s="3"/>
      <c r="AH19" s="3"/>
      <c r="AI19" s="3"/>
      <c r="AJ19" s="3"/>
      <c r="AK19" s="3"/>
      <c r="AL19" s="3"/>
      <c r="AM19" s="3"/>
    </row>
    <row r="20" spans="1:39" ht="48" customHeight="1">
      <c r="A20" s="30">
        <f t="shared" si="7"/>
        <v>10</v>
      </c>
      <c r="B20" s="84" t="s">
        <v>41</v>
      </c>
      <c r="C20" s="97"/>
      <c r="D20" s="31"/>
      <c r="E20" s="31"/>
      <c r="F20" s="35"/>
      <c r="G20" s="12"/>
      <c r="H20" s="12"/>
      <c r="I20" s="60" t="s">
        <v>18</v>
      </c>
      <c r="J20" s="10">
        <v>1</v>
      </c>
      <c r="K20" s="37">
        <f>21356.75+2255</f>
        <v>23611.75</v>
      </c>
      <c r="L20" s="33">
        <f t="shared" si="2"/>
        <v>23611.75</v>
      </c>
      <c r="M20" s="34"/>
      <c r="N20" s="13"/>
      <c r="O20" s="35">
        <f t="shared" si="3"/>
        <v>0</v>
      </c>
      <c r="P20" s="36"/>
      <c r="Q20" s="13"/>
      <c r="R20" s="33">
        <f t="shared" si="4"/>
        <v>0</v>
      </c>
      <c r="S20" s="54">
        <f t="shared" si="8"/>
        <v>23611.75</v>
      </c>
      <c r="T20" s="39"/>
      <c r="U20" s="13">
        <f t="shared" si="5"/>
        <v>23611.75</v>
      </c>
      <c r="V20" s="116"/>
      <c r="W20" s="116"/>
      <c r="X20" s="38">
        <f t="shared" si="6"/>
        <v>23611.75</v>
      </c>
      <c r="Y20" s="39"/>
      <c r="Z20" s="39"/>
      <c r="AA20" s="39"/>
      <c r="AB20" s="1"/>
      <c r="AC20" s="1"/>
      <c r="AD20" s="1"/>
      <c r="AE20" s="1"/>
      <c r="AF20" s="3"/>
      <c r="AG20" s="3"/>
      <c r="AH20" s="3"/>
      <c r="AI20" s="3"/>
      <c r="AJ20" s="3"/>
      <c r="AK20" s="3"/>
      <c r="AL20" s="3"/>
      <c r="AM20" s="3"/>
    </row>
    <row r="21" spans="1:39" ht="48" customHeight="1">
      <c r="A21" s="30">
        <f t="shared" si="7"/>
        <v>11</v>
      </c>
      <c r="B21" s="84" t="s">
        <v>42</v>
      </c>
      <c r="C21" s="97"/>
      <c r="D21" s="31"/>
      <c r="E21" s="31"/>
      <c r="F21" s="35"/>
      <c r="G21" s="12"/>
      <c r="H21" s="12"/>
      <c r="I21" s="60" t="s">
        <v>18</v>
      </c>
      <c r="J21" s="10">
        <v>1</v>
      </c>
      <c r="K21" s="37">
        <v>15758.5</v>
      </c>
      <c r="L21" s="33">
        <f t="shared" si="2"/>
        <v>15758.5</v>
      </c>
      <c r="M21" s="34"/>
      <c r="N21" s="13"/>
      <c r="O21" s="35">
        <f t="shared" si="3"/>
        <v>0</v>
      </c>
      <c r="P21" s="36"/>
      <c r="Q21" s="13"/>
      <c r="R21" s="33">
        <f t="shared" si="4"/>
        <v>0</v>
      </c>
      <c r="S21" s="54">
        <f t="shared" si="8"/>
        <v>15758.5</v>
      </c>
      <c r="T21" s="39"/>
      <c r="U21" s="13">
        <f t="shared" si="5"/>
        <v>15758.5</v>
      </c>
      <c r="V21" s="116"/>
      <c r="W21" s="116"/>
      <c r="X21" s="38">
        <f t="shared" si="6"/>
        <v>15758.5</v>
      </c>
      <c r="Y21" s="39"/>
      <c r="Z21" s="39"/>
      <c r="AA21" s="39"/>
      <c r="AB21" s="1"/>
      <c r="AC21" s="1"/>
      <c r="AD21" s="1"/>
      <c r="AE21" s="1"/>
      <c r="AF21" s="3"/>
      <c r="AG21" s="3"/>
      <c r="AH21" s="3"/>
      <c r="AI21" s="3"/>
      <c r="AJ21" s="3"/>
      <c r="AK21" s="3"/>
      <c r="AL21" s="3"/>
      <c r="AM21" s="3"/>
    </row>
    <row r="22" spans="1:39" ht="48" customHeight="1">
      <c r="A22" s="30">
        <f t="shared" si="7"/>
        <v>12</v>
      </c>
      <c r="B22" s="84" t="s">
        <v>43</v>
      </c>
      <c r="C22" s="97"/>
      <c r="D22" s="31"/>
      <c r="E22" s="31"/>
      <c r="F22" s="35"/>
      <c r="G22" s="12"/>
      <c r="H22" s="12"/>
      <c r="I22" s="60" t="s">
        <v>18</v>
      </c>
      <c r="J22" s="10">
        <v>1</v>
      </c>
      <c r="K22" s="37">
        <f>4379.9+1479+2787+1970.5+1468</f>
        <v>12084.4</v>
      </c>
      <c r="L22" s="33">
        <f t="shared" si="2"/>
        <v>12084.4</v>
      </c>
      <c r="M22" s="34"/>
      <c r="N22" s="13"/>
      <c r="O22" s="35">
        <f t="shared" si="3"/>
        <v>0</v>
      </c>
      <c r="P22" s="36"/>
      <c r="Q22" s="13"/>
      <c r="R22" s="33">
        <f t="shared" si="4"/>
        <v>0</v>
      </c>
      <c r="S22" s="54">
        <f t="shared" si="8"/>
        <v>12084.4</v>
      </c>
      <c r="T22" s="39"/>
      <c r="U22" s="13">
        <f t="shared" si="5"/>
        <v>12084.4</v>
      </c>
      <c r="V22" s="116"/>
      <c r="W22" s="116"/>
      <c r="X22" s="38">
        <f t="shared" si="6"/>
        <v>12084.4</v>
      </c>
      <c r="Y22" s="39"/>
      <c r="Z22" s="39"/>
      <c r="AA22" s="39"/>
      <c r="AB22" s="1"/>
      <c r="AC22" s="1"/>
      <c r="AD22" s="1"/>
      <c r="AE22" s="1"/>
      <c r="AF22" s="3"/>
      <c r="AG22" s="3"/>
      <c r="AH22" s="3"/>
      <c r="AI22" s="3"/>
      <c r="AJ22" s="3"/>
      <c r="AK22" s="3"/>
      <c r="AL22" s="3"/>
      <c r="AM22" s="3"/>
    </row>
    <row r="23" spans="1:39" ht="48" customHeight="1">
      <c r="A23" s="30">
        <f t="shared" si="7"/>
        <v>13</v>
      </c>
      <c r="B23" s="84" t="s">
        <v>44</v>
      </c>
      <c r="C23" s="97"/>
      <c r="D23" s="31"/>
      <c r="E23" s="31"/>
      <c r="F23" s="35"/>
      <c r="G23" s="12"/>
      <c r="H23" s="12"/>
      <c r="I23" s="60" t="s">
        <v>18</v>
      </c>
      <c r="J23" s="10">
        <v>1</v>
      </c>
      <c r="K23" s="37">
        <f>3177+1900</f>
        <v>5077</v>
      </c>
      <c r="L23" s="33">
        <f t="shared" si="2"/>
        <v>5077</v>
      </c>
      <c r="M23" s="34"/>
      <c r="N23" s="13"/>
      <c r="O23" s="35">
        <f t="shared" si="3"/>
        <v>0</v>
      </c>
      <c r="P23" s="36"/>
      <c r="Q23" s="13"/>
      <c r="R23" s="33">
        <f t="shared" si="4"/>
        <v>0</v>
      </c>
      <c r="S23" s="54">
        <f t="shared" si="8"/>
        <v>5077</v>
      </c>
      <c r="T23" s="39"/>
      <c r="U23" s="13">
        <f t="shared" si="5"/>
        <v>5077</v>
      </c>
      <c r="V23" s="116"/>
      <c r="W23" s="116"/>
      <c r="X23" s="38">
        <f t="shared" si="6"/>
        <v>5077</v>
      </c>
      <c r="Y23" s="39"/>
      <c r="Z23" s="39"/>
      <c r="AA23" s="39"/>
      <c r="AB23" s="1"/>
      <c r="AC23" s="1"/>
      <c r="AD23" s="1"/>
      <c r="AE23" s="1"/>
      <c r="AF23" s="3"/>
      <c r="AG23" s="3"/>
      <c r="AH23" s="3"/>
      <c r="AI23" s="3"/>
      <c r="AJ23" s="3"/>
      <c r="AK23" s="3"/>
      <c r="AL23" s="3"/>
      <c r="AM23" s="3"/>
    </row>
    <row r="24" spans="1:39" ht="48" customHeight="1">
      <c r="A24" s="30">
        <f t="shared" si="7"/>
        <v>14</v>
      </c>
      <c r="B24" s="84" t="s">
        <v>45</v>
      </c>
      <c r="C24" s="97"/>
      <c r="D24" s="31"/>
      <c r="E24" s="31"/>
      <c r="F24" s="35"/>
      <c r="G24" s="12"/>
      <c r="H24" s="12"/>
      <c r="I24" s="60" t="s">
        <v>8</v>
      </c>
      <c r="J24" s="10">
        <v>57</v>
      </c>
      <c r="K24" s="13">
        <v>2529</v>
      </c>
      <c r="L24" s="33">
        <f t="shared" si="2"/>
        <v>144153</v>
      </c>
      <c r="M24" s="34"/>
      <c r="N24" s="13"/>
      <c r="O24" s="35">
        <f t="shared" si="3"/>
        <v>0</v>
      </c>
      <c r="P24" s="36"/>
      <c r="Q24" s="13"/>
      <c r="R24" s="33">
        <f t="shared" si="4"/>
        <v>0</v>
      </c>
      <c r="S24" s="54">
        <f t="shared" si="8"/>
        <v>144153</v>
      </c>
      <c r="T24" s="39"/>
      <c r="U24" s="13">
        <f t="shared" si="5"/>
        <v>144153</v>
      </c>
      <c r="V24" s="116"/>
      <c r="W24" s="116"/>
      <c r="X24" s="38">
        <f t="shared" si="6"/>
        <v>144153</v>
      </c>
      <c r="Y24" s="39"/>
      <c r="Z24" s="39"/>
      <c r="AA24" s="39"/>
      <c r="AB24" s="1"/>
      <c r="AC24" s="1"/>
      <c r="AD24" s="1"/>
      <c r="AE24" s="1"/>
      <c r="AF24" s="3"/>
      <c r="AG24" s="3"/>
      <c r="AH24" s="3"/>
      <c r="AI24" s="3"/>
      <c r="AJ24" s="3"/>
      <c r="AK24" s="3"/>
      <c r="AL24" s="3"/>
      <c r="AM24" s="3"/>
    </row>
    <row r="25" spans="1:39" ht="48" customHeight="1">
      <c r="A25" s="30">
        <f t="shared" si="7"/>
        <v>15</v>
      </c>
      <c r="B25" s="84" t="s">
        <v>46</v>
      </c>
      <c r="C25" s="97"/>
      <c r="D25" s="31"/>
      <c r="E25" s="31"/>
      <c r="F25" s="35"/>
      <c r="G25" s="12"/>
      <c r="H25" s="12"/>
      <c r="I25" s="60" t="s">
        <v>8</v>
      </c>
      <c r="J25" s="10">
        <v>28</v>
      </c>
      <c r="K25" s="13">
        <v>219</v>
      </c>
      <c r="L25" s="33">
        <f t="shared" si="2"/>
        <v>6132</v>
      </c>
      <c r="M25" s="34"/>
      <c r="N25" s="13"/>
      <c r="O25" s="35"/>
      <c r="P25" s="36"/>
      <c r="Q25" s="13"/>
      <c r="R25" s="33"/>
      <c r="S25" s="54">
        <f t="shared" si="8"/>
        <v>6132</v>
      </c>
      <c r="T25" s="39"/>
      <c r="U25" s="13">
        <f t="shared" si="5"/>
        <v>6132</v>
      </c>
      <c r="V25" s="116"/>
      <c r="W25" s="116"/>
      <c r="X25" s="38">
        <f t="shared" si="6"/>
        <v>6132</v>
      </c>
      <c r="Y25" s="39"/>
      <c r="Z25" s="39"/>
      <c r="AA25" s="39"/>
      <c r="AB25" s="1"/>
      <c r="AC25" s="1"/>
      <c r="AD25" s="1"/>
      <c r="AE25" s="1"/>
      <c r="AF25" s="3"/>
      <c r="AG25" s="3"/>
      <c r="AH25" s="3"/>
      <c r="AI25" s="3"/>
      <c r="AJ25" s="3"/>
      <c r="AK25" s="3"/>
      <c r="AL25" s="3"/>
      <c r="AM25" s="3"/>
    </row>
    <row r="26" spans="1:39" ht="48" customHeight="1">
      <c r="A26" s="30">
        <f t="shared" si="7"/>
        <v>16</v>
      </c>
      <c r="B26" s="84" t="s">
        <v>47</v>
      </c>
      <c r="C26" s="97"/>
      <c r="D26" s="31"/>
      <c r="E26" s="40">
        <f>S26</f>
        <v>11562.62</v>
      </c>
      <c r="F26" s="35"/>
      <c r="G26" s="12"/>
      <c r="H26" s="12"/>
      <c r="I26" s="60" t="s">
        <v>8</v>
      </c>
      <c r="J26" s="10">
        <v>2</v>
      </c>
      <c r="K26" s="13">
        <v>5781.31</v>
      </c>
      <c r="L26" s="33">
        <f t="shared" si="2"/>
        <v>11562.62</v>
      </c>
      <c r="M26" s="34"/>
      <c r="N26" s="13"/>
      <c r="O26" s="35">
        <f t="shared" si="3"/>
        <v>0</v>
      </c>
      <c r="P26" s="36"/>
      <c r="Q26" s="13"/>
      <c r="R26" s="33">
        <f t="shared" si="4"/>
        <v>0</v>
      </c>
      <c r="S26" s="54">
        <f t="shared" si="8"/>
        <v>11562.62</v>
      </c>
      <c r="T26" s="39"/>
      <c r="U26" s="13">
        <f t="shared" si="5"/>
        <v>11562.62</v>
      </c>
      <c r="V26" s="116"/>
      <c r="W26" s="116"/>
      <c r="X26" s="38">
        <f t="shared" si="6"/>
        <v>11562.62</v>
      </c>
      <c r="Y26" s="39"/>
      <c r="Z26" s="39"/>
      <c r="AA26" s="39"/>
      <c r="AB26" s="1"/>
      <c r="AC26" s="1"/>
      <c r="AD26" s="1"/>
      <c r="AE26" s="1"/>
      <c r="AF26" s="3"/>
      <c r="AG26" s="3"/>
      <c r="AH26" s="3"/>
      <c r="AI26" s="3"/>
      <c r="AJ26" s="3"/>
      <c r="AK26" s="3"/>
      <c r="AL26" s="3"/>
      <c r="AM26" s="3"/>
    </row>
    <row r="27" spans="1:39" ht="48" customHeight="1">
      <c r="A27" s="30">
        <f t="shared" si="7"/>
        <v>17</v>
      </c>
      <c r="B27" s="84" t="s">
        <v>48</v>
      </c>
      <c r="C27" s="97"/>
      <c r="D27" s="31"/>
      <c r="E27" s="40">
        <f>S27</f>
        <v>16998</v>
      </c>
      <c r="F27" s="35"/>
      <c r="G27" s="12"/>
      <c r="H27" s="12"/>
      <c r="I27" s="60" t="s">
        <v>8</v>
      </c>
      <c r="J27" s="10">
        <v>2</v>
      </c>
      <c r="K27" s="13">
        <v>8499</v>
      </c>
      <c r="L27" s="33">
        <f t="shared" si="2"/>
        <v>16998</v>
      </c>
      <c r="M27" s="34"/>
      <c r="N27" s="13"/>
      <c r="O27" s="35">
        <f t="shared" si="3"/>
        <v>0</v>
      </c>
      <c r="P27" s="36"/>
      <c r="Q27" s="13"/>
      <c r="R27" s="33">
        <f t="shared" si="4"/>
        <v>0</v>
      </c>
      <c r="S27" s="54">
        <f t="shared" si="8"/>
        <v>16998</v>
      </c>
      <c r="T27" s="39"/>
      <c r="U27" s="13">
        <f t="shared" si="5"/>
        <v>16998</v>
      </c>
      <c r="V27" s="116"/>
      <c r="W27" s="116"/>
      <c r="X27" s="38">
        <f t="shared" si="6"/>
        <v>16998</v>
      </c>
      <c r="Y27" s="39"/>
      <c r="Z27" s="39"/>
      <c r="AA27" s="39"/>
      <c r="AB27" s="1"/>
      <c r="AC27" s="1"/>
      <c r="AD27" s="1"/>
      <c r="AE27" s="1"/>
      <c r="AF27" s="3"/>
      <c r="AG27" s="3"/>
      <c r="AH27" s="3"/>
      <c r="AI27" s="3"/>
      <c r="AJ27" s="3"/>
      <c r="AK27" s="3"/>
      <c r="AL27" s="3"/>
      <c r="AM27" s="3"/>
    </row>
    <row r="28" spans="1:39" ht="48" customHeight="1">
      <c r="A28" s="30">
        <f t="shared" si="7"/>
        <v>18</v>
      </c>
      <c r="B28" s="84" t="s">
        <v>49</v>
      </c>
      <c r="C28" s="97"/>
      <c r="D28" s="31"/>
      <c r="E28" s="40">
        <f>S28</f>
        <v>17860</v>
      </c>
      <c r="F28" s="35"/>
      <c r="G28" s="12"/>
      <c r="H28" s="12"/>
      <c r="I28" s="60" t="s">
        <v>8</v>
      </c>
      <c r="J28" s="10">
        <v>2</v>
      </c>
      <c r="K28" s="92">
        <v>8930</v>
      </c>
      <c r="L28" s="33">
        <f t="shared" si="2"/>
        <v>17860</v>
      </c>
      <c r="M28" s="34"/>
      <c r="N28" s="13"/>
      <c r="O28" s="35">
        <f t="shared" si="3"/>
        <v>0</v>
      </c>
      <c r="P28" s="36"/>
      <c r="Q28" s="13"/>
      <c r="R28" s="33">
        <f t="shared" si="4"/>
        <v>0</v>
      </c>
      <c r="S28" s="54">
        <f t="shared" si="8"/>
        <v>17860</v>
      </c>
      <c r="T28" s="39"/>
      <c r="U28" s="13">
        <f t="shared" si="5"/>
        <v>17860</v>
      </c>
      <c r="V28" s="116"/>
      <c r="W28" s="116"/>
      <c r="X28" s="38">
        <f t="shared" si="6"/>
        <v>17860</v>
      </c>
      <c r="Y28" s="39"/>
      <c r="Z28" s="39"/>
      <c r="AA28" s="39"/>
      <c r="AB28" s="1"/>
      <c r="AC28" s="1"/>
      <c r="AD28" s="1"/>
      <c r="AE28" s="1"/>
      <c r="AF28" s="3"/>
      <c r="AG28" s="3"/>
      <c r="AH28" s="3"/>
      <c r="AI28" s="3"/>
      <c r="AJ28" s="3"/>
      <c r="AK28" s="3"/>
      <c r="AL28" s="3"/>
      <c r="AM28" s="3"/>
    </row>
    <row r="29" spans="1:39" ht="48" customHeight="1">
      <c r="A29" s="30">
        <f t="shared" si="7"/>
        <v>19</v>
      </c>
      <c r="B29" s="84" t="s">
        <v>50</v>
      </c>
      <c r="C29" s="97"/>
      <c r="D29" s="31"/>
      <c r="E29" s="31"/>
      <c r="F29" s="35"/>
      <c r="G29" s="12"/>
      <c r="H29" s="12"/>
      <c r="I29" s="60" t="s">
        <v>8</v>
      </c>
      <c r="J29" s="10">
        <v>1</v>
      </c>
      <c r="K29" s="92">
        <v>3290</v>
      </c>
      <c r="L29" s="33">
        <f t="shared" si="2"/>
        <v>3290</v>
      </c>
      <c r="M29" s="34"/>
      <c r="N29" s="13"/>
      <c r="O29" s="35">
        <f t="shared" si="3"/>
        <v>0</v>
      </c>
      <c r="P29" s="36"/>
      <c r="Q29" s="13"/>
      <c r="R29" s="33">
        <f t="shared" si="4"/>
        <v>0</v>
      </c>
      <c r="S29" s="54">
        <f t="shared" si="8"/>
        <v>3290</v>
      </c>
      <c r="T29" s="39"/>
      <c r="U29" s="13">
        <f t="shared" si="5"/>
        <v>3290</v>
      </c>
      <c r="V29" s="116"/>
      <c r="W29" s="116"/>
      <c r="X29" s="38">
        <f t="shared" si="6"/>
        <v>3290</v>
      </c>
      <c r="Y29" s="39"/>
      <c r="Z29" s="39"/>
      <c r="AA29" s="39"/>
      <c r="AB29" s="1"/>
      <c r="AC29" s="1"/>
      <c r="AD29" s="1"/>
      <c r="AE29" s="1"/>
      <c r="AF29" s="3"/>
      <c r="AG29" s="3"/>
      <c r="AH29" s="3"/>
      <c r="AI29" s="3"/>
      <c r="AJ29" s="3"/>
      <c r="AK29" s="3"/>
      <c r="AL29" s="3"/>
      <c r="AM29" s="3"/>
    </row>
    <row r="30" spans="1:39" ht="48" customHeight="1">
      <c r="A30" s="30">
        <f t="shared" si="7"/>
        <v>20</v>
      </c>
      <c r="B30" s="84" t="s">
        <v>51</v>
      </c>
      <c r="C30" s="97"/>
      <c r="D30" s="31"/>
      <c r="E30" s="143"/>
      <c r="F30" s="35"/>
      <c r="G30" s="12"/>
      <c r="H30" s="12"/>
      <c r="I30" s="60" t="s">
        <v>18</v>
      </c>
      <c r="J30" s="10">
        <v>1</v>
      </c>
      <c r="K30" s="37">
        <v>1491.95</v>
      </c>
      <c r="L30" s="144">
        <f t="shared" si="2"/>
        <v>1491.95</v>
      </c>
      <c r="M30" s="34"/>
      <c r="N30" s="13"/>
      <c r="O30" s="35">
        <f t="shared" si="3"/>
        <v>0</v>
      </c>
      <c r="P30" s="36"/>
      <c r="Q30" s="13"/>
      <c r="R30" s="33">
        <f t="shared" si="4"/>
        <v>0</v>
      </c>
      <c r="S30" s="145">
        <f t="shared" si="8"/>
        <v>1491.95</v>
      </c>
      <c r="T30" s="39"/>
      <c r="U30" s="13">
        <f t="shared" si="5"/>
        <v>1491.95</v>
      </c>
      <c r="V30" s="116"/>
      <c r="W30" s="116"/>
      <c r="X30" s="38">
        <f t="shared" si="6"/>
        <v>1491.95</v>
      </c>
      <c r="Y30" s="39"/>
      <c r="Z30" s="39"/>
      <c r="AA30" s="39"/>
      <c r="AB30" s="1"/>
      <c r="AC30" s="1"/>
      <c r="AD30" s="1"/>
      <c r="AE30" s="1"/>
      <c r="AF30" s="3"/>
      <c r="AG30" s="3"/>
      <c r="AH30" s="3"/>
      <c r="AI30" s="3"/>
      <c r="AJ30" s="3"/>
      <c r="AK30" s="3"/>
      <c r="AL30" s="3"/>
      <c r="AM30" s="3"/>
    </row>
    <row r="31" spans="1:39" ht="48" customHeight="1">
      <c r="A31" s="30">
        <f t="shared" si="7"/>
        <v>21</v>
      </c>
      <c r="B31" s="84" t="s">
        <v>52</v>
      </c>
      <c r="C31" s="97"/>
      <c r="D31" s="31"/>
      <c r="E31" s="31"/>
      <c r="F31" s="35"/>
      <c r="G31" s="12"/>
      <c r="H31" s="12"/>
      <c r="I31" s="60" t="s">
        <v>18</v>
      </c>
      <c r="J31" s="10">
        <v>1</v>
      </c>
      <c r="K31" s="37">
        <v>53308.49</v>
      </c>
      <c r="L31" s="33">
        <f t="shared" si="2"/>
        <v>53308.49</v>
      </c>
      <c r="M31" s="34"/>
      <c r="N31" s="13"/>
      <c r="O31" s="35">
        <f t="shared" si="3"/>
        <v>0</v>
      </c>
      <c r="P31" s="36"/>
      <c r="Q31" s="13"/>
      <c r="R31" s="33">
        <f t="shared" si="4"/>
        <v>0</v>
      </c>
      <c r="S31" s="54">
        <f t="shared" si="8"/>
        <v>53308.49</v>
      </c>
      <c r="T31" s="39"/>
      <c r="U31" s="13">
        <f t="shared" si="5"/>
        <v>53308.49</v>
      </c>
      <c r="V31" s="116"/>
      <c r="W31" s="116"/>
      <c r="X31" s="38">
        <f t="shared" si="6"/>
        <v>53308.49</v>
      </c>
      <c r="Y31" s="39"/>
      <c r="Z31" s="39"/>
      <c r="AA31" s="39"/>
      <c r="AB31" s="1"/>
      <c r="AC31" s="1"/>
      <c r="AD31" s="1"/>
      <c r="AE31" s="1"/>
      <c r="AF31" s="3"/>
      <c r="AG31" s="3"/>
      <c r="AH31" s="3"/>
      <c r="AI31" s="3"/>
      <c r="AJ31" s="3"/>
      <c r="AK31" s="3"/>
      <c r="AL31" s="3"/>
      <c r="AM31" s="3"/>
    </row>
    <row r="32" spans="1:39" ht="48" customHeight="1">
      <c r="A32" s="30">
        <f t="shared" si="7"/>
        <v>22</v>
      </c>
      <c r="B32" s="84" t="s">
        <v>53</v>
      </c>
      <c r="C32" s="97"/>
      <c r="D32" s="31"/>
      <c r="E32" s="40">
        <f>S32</f>
        <v>19490</v>
      </c>
      <c r="F32" s="35"/>
      <c r="G32" s="12"/>
      <c r="H32" s="12"/>
      <c r="I32" s="60" t="s">
        <v>18</v>
      </c>
      <c r="J32" s="10">
        <v>1</v>
      </c>
      <c r="K32" s="37">
        <v>19490</v>
      </c>
      <c r="L32" s="33">
        <f t="shared" si="2"/>
        <v>19490</v>
      </c>
      <c r="M32" s="34"/>
      <c r="N32" s="13"/>
      <c r="O32" s="35">
        <f t="shared" si="3"/>
        <v>0</v>
      </c>
      <c r="P32" s="36"/>
      <c r="Q32" s="13"/>
      <c r="R32" s="33">
        <f t="shared" si="4"/>
        <v>0</v>
      </c>
      <c r="S32" s="54">
        <f t="shared" si="8"/>
        <v>19490</v>
      </c>
      <c r="T32" s="39"/>
      <c r="U32" s="13">
        <f t="shared" si="5"/>
        <v>19490</v>
      </c>
      <c r="V32" s="116"/>
      <c r="W32" s="116"/>
      <c r="X32" s="38">
        <f t="shared" si="6"/>
        <v>19490</v>
      </c>
      <c r="Y32" s="39"/>
      <c r="Z32" s="39"/>
      <c r="AA32" s="39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</row>
    <row r="33" spans="1:39" ht="48" customHeight="1">
      <c r="A33" s="30">
        <f t="shared" si="7"/>
        <v>23</v>
      </c>
      <c r="B33" s="84" t="s">
        <v>54</v>
      </c>
      <c r="C33" s="97"/>
      <c r="D33" s="31"/>
      <c r="E33" s="31"/>
      <c r="F33" s="35"/>
      <c r="G33" s="12"/>
      <c r="H33" s="12"/>
      <c r="I33" s="60" t="s">
        <v>18</v>
      </c>
      <c r="J33" s="10">
        <v>1</v>
      </c>
      <c r="K33" s="92">
        <v>1107</v>
      </c>
      <c r="L33" s="33">
        <f>J33*K33</f>
        <v>1107</v>
      </c>
      <c r="M33" s="34"/>
      <c r="N33" s="13"/>
      <c r="O33" s="35">
        <f t="shared" si="3"/>
        <v>0</v>
      </c>
      <c r="P33" s="36"/>
      <c r="Q33" s="13"/>
      <c r="R33" s="33">
        <f t="shared" si="4"/>
        <v>0</v>
      </c>
      <c r="S33" s="54">
        <f t="shared" si="8"/>
        <v>1107</v>
      </c>
      <c r="T33" s="39"/>
      <c r="U33" s="13">
        <f t="shared" si="5"/>
        <v>1107</v>
      </c>
      <c r="V33" s="116"/>
      <c r="W33" s="116"/>
      <c r="X33" s="38">
        <f t="shared" si="6"/>
        <v>1107</v>
      </c>
      <c r="Y33" s="39"/>
      <c r="Z33" s="39"/>
      <c r="AA33" s="39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</row>
    <row r="34" spans="1:39" ht="48" customHeight="1">
      <c r="A34" s="30">
        <f t="shared" si="7"/>
        <v>24</v>
      </c>
      <c r="B34" s="84" t="s">
        <v>73</v>
      </c>
      <c r="C34" s="97"/>
      <c r="D34" s="31"/>
      <c r="E34" s="31"/>
      <c r="F34" s="35"/>
      <c r="G34" s="12"/>
      <c r="H34" s="12"/>
      <c r="I34" s="60" t="s">
        <v>18</v>
      </c>
      <c r="J34" s="10">
        <v>1</v>
      </c>
      <c r="K34" s="79">
        <v>16221.74</v>
      </c>
      <c r="L34" s="33">
        <f>J34*K34</f>
        <v>16221.74</v>
      </c>
      <c r="M34" s="34"/>
      <c r="N34" s="13"/>
      <c r="O34" s="35">
        <f t="shared" si="3"/>
        <v>0</v>
      </c>
      <c r="P34" s="36"/>
      <c r="Q34" s="13"/>
      <c r="R34" s="33">
        <f t="shared" si="4"/>
        <v>0</v>
      </c>
      <c r="S34" s="145">
        <f t="shared" si="8"/>
        <v>16221.74</v>
      </c>
      <c r="T34" s="39"/>
      <c r="U34" s="13">
        <f t="shared" si="5"/>
        <v>16221.74</v>
      </c>
      <c r="V34" s="116"/>
      <c r="W34" s="116"/>
      <c r="X34" s="38">
        <f t="shared" si="6"/>
        <v>16221.74</v>
      </c>
      <c r="Y34" s="39"/>
      <c r="Z34" s="39"/>
      <c r="AA34" s="39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</row>
    <row r="35" spans="1:39" ht="48" customHeight="1">
      <c r="A35" s="30">
        <f t="shared" si="7"/>
        <v>25</v>
      </c>
      <c r="B35" s="84" t="s">
        <v>55</v>
      </c>
      <c r="C35" s="97"/>
      <c r="D35" s="31"/>
      <c r="E35" s="31"/>
      <c r="F35" s="35"/>
      <c r="G35" s="12"/>
      <c r="H35" s="12"/>
      <c r="I35" s="60" t="s">
        <v>18</v>
      </c>
      <c r="J35" s="10">
        <v>1</v>
      </c>
      <c r="K35" s="92">
        <v>1478.45</v>
      </c>
      <c r="L35" s="45">
        <f>J35*K35</f>
        <v>1478.45</v>
      </c>
      <c r="M35" s="34"/>
      <c r="N35" s="13"/>
      <c r="O35" s="35">
        <f t="shared" si="3"/>
        <v>0</v>
      </c>
      <c r="P35" s="36"/>
      <c r="Q35" s="13"/>
      <c r="R35" s="33">
        <f t="shared" si="4"/>
        <v>0</v>
      </c>
      <c r="S35" s="54">
        <f t="shared" si="8"/>
        <v>1478.45</v>
      </c>
      <c r="T35" s="39"/>
      <c r="U35" s="13">
        <f t="shared" si="5"/>
        <v>1478.45</v>
      </c>
      <c r="V35" s="116"/>
      <c r="W35" s="116"/>
      <c r="X35" s="38">
        <f t="shared" si="6"/>
        <v>1478.45</v>
      </c>
      <c r="Y35" s="39"/>
      <c r="Z35" s="39"/>
      <c r="AA35" s="39"/>
      <c r="AB35" s="1"/>
      <c r="AC35" s="1"/>
      <c r="AD35" s="1"/>
      <c r="AE35" s="1"/>
      <c r="AF35" s="3"/>
      <c r="AG35" s="3"/>
      <c r="AH35" s="3"/>
      <c r="AI35" s="3"/>
      <c r="AJ35" s="3"/>
      <c r="AK35" s="3"/>
      <c r="AL35" s="3"/>
      <c r="AM35" s="3"/>
    </row>
    <row r="36" spans="1:39" ht="48" customHeight="1">
      <c r="A36" s="30">
        <f t="shared" si="7"/>
        <v>26</v>
      </c>
      <c r="B36" s="84" t="s">
        <v>67</v>
      </c>
      <c r="C36" s="97"/>
      <c r="D36" s="31"/>
      <c r="E36" s="31"/>
      <c r="F36" s="35"/>
      <c r="G36" s="12"/>
      <c r="H36" s="12"/>
      <c r="I36" s="60" t="s">
        <v>18</v>
      </c>
      <c r="J36" s="10">
        <v>1</v>
      </c>
      <c r="K36" s="92">
        <v>5956.38</v>
      </c>
      <c r="L36" s="33">
        <f t="shared" si="2"/>
        <v>5956.38</v>
      </c>
      <c r="M36" s="34"/>
      <c r="N36" s="13"/>
      <c r="O36" s="35">
        <f t="shared" si="3"/>
        <v>0</v>
      </c>
      <c r="P36" s="36"/>
      <c r="Q36" s="13"/>
      <c r="R36" s="33">
        <f t="shared" si="4"/>
        <v>0</v>
      </c>
      <c r="S36" s="54">
        <f t="shared" si="8"/>
        <v>5956.38</v>
      </c>
      <c r="T36" s="39"/>
      <c r="U36" s="13">
        <f t="shared" si="5"/>
        <v>5956.38</v>
      </c>
      <c r="V36" s="116"/>
      <c r="W36" s="116"/>
      <c r="X36" s="38">
        <f t="shared" si="6"/>
        <v>5956.38</v>
      </c>
      <c r="Y36" s="39"/>
      <c r="Z36" s="39"/>
      <c r="AA36" s="39"/>
      <c r="AB36" s="1"/>
      <c r="AC36" s="1"/>
      <c r="AD36" s="1"/>
      <c r="AE36" s="1"/>
      <c r="AF36" s="3"/>
      <c r="AG36" s="3"/>
      <c r="AH36" s="3"/>
      <c r="AI36" s="3"/>
      <c r="AJ36" s="3"/>
      <c r="AK36" s="3"/>
      <c r="AL36" s="3"/>
      <c r="AM36" s="3"/>
    </row>
    <row r="37" spans="1:39" ht="42" customHeight="1">
      <c r="A37" s="30"/>
      <c r="B37" s="85" t="s">
        <v>25</v>
      </c>
      <c r="C37" s="99">
        <f>SUMIF(C38:C41,"tak",S38:S41)</f>
        <v>0</v>
      </c>
      <c r="D37" s="76">
        <f t="shared" ref="D37:I37" si="9">SUM(D38:D41)</f>
        <v>70000</v>
      </c>
      <c r="E37" s="14">
        <f t="shared" si="9"/>
        <v>0</v>
      </c>
      <c r="F37" s="14">
        <f t="shared" si="9"/>
        <v>0</v>
      </c>
      <c r="G37" s="14">
        <f t="shared" si="9"/>
        <v>0</v>
      </c>
      <c r="H37" s="14">
        <f t="shared" si="9"/>
        <v>0</v>
      </c>
      <c r="I37" s="61">
        <f t="shared" si="9"/>
        <v>0</v>
      </c>
      <c r="J37" s="61"/>
      <c r="K37" s="14"/>
      <c r="L37" s="62">
        <f>SUM(L38:L41)</f>
        <v>141142</v>
      </c>
      <c r="M37" s="61"/>
      <c r="N37" s="14"/>
      <c r="O37" s="62">
        <f>SUM(O38:O41)</f>
        <v>42720</v>
      </c>
      <c r="P37" s="61"/>
      <c r="Q37" s="14"/>
      <c r="R37" s="62">
        <f>SUM(R38:R41)</f>
        <v>0</v>
      </c>
      <c r="S37" s="63">
        <f>L37+O37+R37</f>
        <v>183862</v>
      </c>
      <c r="T37" s="27"/>
      <c r="U37" s="117">
        <f>SUM(U38:U41)</f>
        <v>141142</v>
      </c>
      <c r="V37" s="117">
        <f t="shared" ref="V37:X37" si="10">SUM(V38:V41)</f>
        <v>42720</v>
      </c>
      <c r="W37" s="117">
        <f t="shared" si="10"/>
        <v>0</v>
      </c>
      <c r="X37" s="117">
        <f t="shared" si="10"/>
        <v>183862</v>
      </c>
      <c r="Y37" s="27"/>
      <c r="Z37" s="27"/>
      <c r="AA37" s="27"/>
      <c r="AB37" s="1"/>
      <c r="AC37" s="1"/>
      <c r="AD37" s="1"/>
      <c r="AE37" s="1"/>
      <c r="AF37" s="3"/>
      <c r="AG37" s="3"/>
      <c r="AH37" s="3"/>
      <c r="AI37" s="3"/>
      <c r="AJ37" s="3"/>
      <c r="AK37" s="3"/>
      <c r="AL37" s="3"/>
      <c r="AM37" s="3"/>
    </row>
    <row r="38" spans="1:39" ht="49.5" customHeight="1">
      <c r="A38" s="30">
        <f>1+A36</f>
        <v>27</v>
      </c>
      <c r="B38" s="86" t="s">
        <v>28</v>
      </c>
      <c r="C38" s="97"/>
      <c r="D38" s="11"/>
      <c r="E38" s="35"/>
      <c r="F38" s="35"/>
      <c r="G38" s="11"/>
      <c r="H38" s="11"/>
      <c r="I38" s="60" t="s">
        <v>18</v>
      </c>
      <c r="J38" s="10">
        <v>1</v>
      </c>
      <c r="K38" s="37">
        <v>38288</v>
      </c>
      <c r="L38" s="45">
        <f>J38*K38</f>
        <v>38288</v>
      </c>
      <c r="M38" s="104">
        <v>1</v>
      </c>
      <c r="N38" s="37">
        <v>42720</v>
      </c>
      <c r="O38" s="35">
        <f>M38*N38</f>
        <v>42720</v>
      </c>
      <c r="P38" s="36"/>
      <c r="Q38" s="13"/>
      <c r="R38" s="33">
        <f>P38*Q38</f>
        <v>0</v>
      </c>
      <c r="S38" s="54">
        <f>L38+O38+R38</f>
        <v>81008</v>
      </c>
      <c r="T38" s="27"/>
      <c r="U38" s="20">
        <f>L38</f>
        <v>38288</v>
      </c>
      <c r="V38" s="20">
        <f>O38</f>
        <v>42720</v>
      </c>
      <c r="W38" s="20">
        <f>R38</f>
        <v>0</v>
      </c>
      <c r="X38" s="38">
        <f t="shared" si="6"/>
        <v>81008</v>
      </c>
      <c r="Y38" s="27"/>
      <c r="Z38" s="27"/>
      <c r="AA38" s="27"/>
      <c r="AB38" s="1"/>
      <c r="AC38" s="1"/>
      <c r="AD38" s="1"/>
      <c r="AE38" s="1"/>
      <c r="AF38" s="3"/>
      <c r="AG38" s="3"/>
      <c r="AH38" s="3"/>
      <c r="AI38" s="3"/>
      <c r="AJ38" s="3"/>
      <c r="AK38" s="3"/>
      <c r="AL38" s="3"/>
      <c r="AM38" s="3"/>
    </row>
    <row r="39" spans="1:39" ht="52.5" customHeight="1">
      <c r="A39" s="30">
        <f>1+A38</f>
        <v>28</v>
      </c>
      <c r="B39" s="101" t="s">
        <v>71</v>
      </c>
      <c r="C39" s="97"/>
      <c r="D39" s="11"/>
      <c r="E39" s="35"/>
      <c r="F39" s="35"/>
      <c r="G39" s="11"/>
      <c r="H39" s="11"/>
      <c r="I39" s="60" t="s">
        <v>18</v>
      </c>
      <c r="J39" s="21">
        <v>1</v>
      </c>
      <c r="K39" s="37">
        <v>21400</v>
      </c>
      <c r="L39" s="45">
        <f>J39*K39</f>
        <v>21400</v>
      </c>
      <c r="M39" s="104"/>
      <c r="N39" s="37"/>
      <c r="O39" s="40">
        <f>M39*N39</f>
        <v>0</v>
      </c>
      <c r="P39" s="21"/>
      <c r="Q39" s="37"/>
      <c r="R39" s="45">
        <f>P39*Q39</f>
        <v>0</v>
      </c>
      <c r="S39" s="54">
        <f>L39+O39+R39</f>
        <v>21400</v>
      </c>
      <c r="T39" s="27"/>
      <c r="U39" s="20">
        <f t="shared" ref="U39:U41" si="11">L39</f>
        <v>21400</v>
      </c>
      <c r="V39" s="20">
        <f t="shared" ref="V39:V41" si="12">O39</f>
        <v>0</v>
      </c>
      <c r="W39" s="20">
        <f t="shared" ref="W39:W41" si="13">R39</f>
        <v>0</v>
      </c>
      <c r="X39" s="38">
        <f t="shared" si="6"/>
        <v>21400</v>
      </c>
      <c r="Y39" s="27"/>
      <c r="Z39" s="27"/>
      <c r="AA39" s="27"/>
      <c r="AB39" s="1"/>
      <c r="AC39" s="1"/>
      <c r="AD39" s="1"/>
      <c r="AE39" s="1"/>
      <c r="AF39" s="3"/>
      <c r="AG39" s="3"/>
      <c r="AH39" s="3"/>
      <c r="AI39" s="3"/>
      <c r="AJ39" s="3"/>
      <c r="AK39" s="3"/>
      <c r="AL39" s="3"/>
      <c r="AM39" s="3"/>
    </row>
    <row r="40" spans="1:39" ht="38.25" customHeight="1">
      <c r="A40" s="30">
        <f>1+A39</f>
        <v>29</v>
      </c>
      <c r="B40" s="87" t="s">
        <v>80</v>
      </c>
      <c r="C40" s="40"/>
      <c r="D40" s="40">
        <f>S40</f>
        <v>70000</v>
      </c>
      <c r="E40" s="31"/>
      <c r="F40" s="35"/>
      <c r="G40" s="12"/>
      <c r="H40" s="12"/>
      <c r="I40" s="60" t="s">
        <v>57</v>
      </c>
      <c r="J40" s="10">
        <v>1</v>
      </c>
      <c r="K40" s="92">
        <v>70000</v>
      </c>
      <c r="L40" s="33">
        <f>J40*K40</f>
        <v>70000</v>
      </c>
      <c r="M40" s="34"/>
      <c r="N40" s="13"/>
      <c r="O40" s="35">
        <f>M40*N40</f>
        <v>0</v>
      </c>
      <c r="P40" s="36"/>
      <c r="Q40" s="13"/>
      <c r="R40" s="33">
        <f>P40*Q40</f>
        <v>0</v>
      </c>
      <c r="S40" s="54">
        <f>L40+O40+R40</f>
        <v>70000</v>
      </c>
      <c r="T40" s="27"/>
      <c r="U40" s="20">
        <f t="shared" si="11"/>
        <v>70000</v>
      </c>
      <c r="V40" s="20">
        <f t="shared" si="12"/>
        <v>0</v>
      </c>
      <c r="W40" s="20">
        <f t="shared" si="13"/>
        <v>0</v>
      </c>
      <c r="X40" s="38">
        <f t="shared" si="6"/>
        <v>70000</v>
      </c>
      <c r="Y40" s="27"/>
      <c r="Z40" s="27"/>
      <c r="AA40" s="27"/>
      <c r="AB40" s="1"/>
      <c r="AC40" s="1"/>
      <c r="AD40" s="1"/>
      <c r="AE40" s="1"/>
      <c r="AF40" s="3"/>
      <c r="AG40" s="3"/>
      <c r="AH40" s="3"/>
      <c r="AI40" s="3"/>
      <c r="AJ40" s="3"/>
      <c r="AK40" s="3"/>
      <c r="AL40" s="3"/>
      <c r="AM40" s="3"/>
    </row>
    <row r="41" spans="1:39" ht="38.25" customHeight="1">
      <c r="A41" s="30">
        <f>1+A40</f>
        <v>30</v>
      </c>
      <c r="B41" s="86" t="s">
        <v>56</v>
      </c>
      <c r="C41" s="97"/>
      <c r="D41" s="11"/>
      <c r="E41" s="35"/>
      <c r="F41" s="35"/>
      <c r="G41" s="11"/>
      <c r="H41" s="11"/>
      <c r="I41" s="60" t="s">
        <v>8</v>
      </c>
      <c r="J41" s="10">
        <v>46</v>
      </c>
      <c r="K41" s="37">
        <v>249</v>
      </c>
      <c r="L41" s="33">
        <f>J41*K41</f>
        <v>11454</v>
      </c>
      <c r="M41" s="34"/>
      <c r="N41" s="13"/>
      <c r="O41" s="35">
        <f>M41*N41</f>
        <v>0</v>
      </c>
      <c r="P41" s="10"/>
      <c r="Q41" s="13"/>
      <c r="R41" s="33">
        <f>P41*Q41</f>
        <v>0</v>
      </c>
      <c r="S41" s="54">
        <f>L41+O41+R41</f>
        <v>11454</v>
      </c>
      <c r="T41" s="27"/>
      <c r="U41" s="20">
        <f t="shared" si="11"/>
        <v>11454</v>
      </c>
      <c r="V41" s="20">
        <f t="shared" si="12"/>
        <v>0</v>
      </c>
      <c r="W41" s="20">
        <f t="shared" si="13"/>
        <v>0</v>
      </c>
      <c r="X41" s="38">
        <f t="shared" si="6"/>
        <v>11454</v>
      </c>
      <c r="Y41" s="27"/>
      <c r="Z41" s="27"/>
      <c r="AA41" s="27"/>
      <c r="AB41" s="1"/>
      <c r="AC41" s="1"/>
      <c r="AD41" s="1"/>
      <c r="AE41" s="1"/>
      <c r="AF41" s="3"/>
      <c r="AG41" s="3"/>
      <c r="AH41" s="3"/>
      <c r="AI41" s="3"/>
      <c r="AJ41" s="3"/>
      <c r="AK41" s="3"/>
      <c r="AL41" s="3"/>
      <c r="AM41" s="3"/>
    </row>
    <row r="42" spans="1:39" ht="50.25" customHeight="1">
      <c r="A42" s="30"/>
      <c r="B42" s="88" t="s">
        <v>26</v>
      </c>
      <c r="C42" s="99">
        <f>SUMIF(C43:C51,"tak",S43:S51)</f>
        <v>0</v>
      </c>
      <c r="D42" s="75">
        <f>SUM(D43:D51)</f>
        <v>0</v>
      </c>
      <c r="E42" s="14">
        <f>SUM(E43:E51)</f>
        <v>0</v>
      </c>
      <c r="F42" s="14">
        <f>SUM(F43:F51)</f>
        <v>0</v>
      </c>
      <c r="G42" s="14">
        <f>SUM(G43:G51)</f>
        <v>0</v>
      </c>
      <c r="H42" s="14">
        <f>SUM(H43:H51)</f>
        <v>0</v>
      </c>
      <c r="I42" s="61">
        <f>SUM(I43:I55)</f>
        <v>0</v>
      </c>
      <c r="J42" s="61"/>
      <c r="K42" s="14"/>
      <c r="L42" s="62">
        <f>SUM(L43:L51)</f>
        <v>39474.400000000001</v>
      </c>
      <c r="M42" s="61"/>
      <c r="N42" s="14"/>
      <c r="O42" s="62">
        <f>SUM(O43:O51)</f>
        <v>120485.65999999999</v>
      </c>
      <c r="P42" s="61"/>
      <c r="Q42" s="14"/>
      <c r="R42" s="62">
        <f>SUM(R43:R51)</f>
        <v>158037.89280000003</v>
      </c>
      <c r="S42" s="63">
        <f t="shared" ref="S42:S50" si="14">L42+O42+R42</f>
        <v>317997.95280000003</v>
      </c>
      <c r="T42" s="6"/>
      <c r="U42" s="117">
        <f>SUM(U43:U51)</f>
        <v>39474.400000000001</v>
      </c>
      <c r="V42" s="117">
        <f t="shared" ref="V42:X42" si="15">SUM(V43:V51)</f>
        <v>120485.65999999999</v>
      </c>
      <c r="W42" s="117">
        <f t="shared" si="15"/>
        <v>158037.89280000003</v>
      </c>
      <c r="X42" s="117">
        <f t="shared" si="15"/>
        <v>317997.95280000009</v>
      </c>
      <c r="Y42" s="6"/>
      <c r="Z42" s="6"/>
      <c r="AA42" s="6"/>
      <c r="AB42" s="1"/>
      <c r="AC42" s="1"/>
      <c r="AD42" s="1"/>
      <c r="AE42" s="1"/>
      <c r="AF42" s="3"/>
      <c r="AG42" s="3"/>
      <c r="AH42" s="3"/>
      <c r="AI42" s="3"/>
      <c r="AJ42" s="3"/>
      <c r="AK42" s="3"/>
      <c r="AL42" s="3"/>
      <c r="AM42" s="3"/>
    </row>
    <row r="43" spans="1:39" ht="45.75" customHeight="1">
      <c r="A43" s="100">
        <f>1+A41</f>
        <v>31</v>
      </c>
      <c r="B43" s="84" t="s">
        <v>58</v>
      </c>
      <c r="C43" s="40"/>
      <c r="D43" s="31"/>
      <c r="E43" s="31"/>
      <c r="F43" s="35"/>
      <c r="G43" s="12"/>
      <c r="H43" s="12"/>
      <c r="I43" s="60" t="s">
        <v>63</v>
      </c>
      <c r="J43" s="21">
        <v>16</v>
      </c>
      <c r="K43" s="92">
        <v>2011.15</v>
      </c>
      <c r="L43" s="33">
        <f>J43*K43</f>
        <v>32178.400000000001</v>
      </c>
      <c r="M43" s="34"/>
      <c r="N43" s="13"/>
      <c r="O43" s="35">
        <f t="shared" ref="O43:O50" si="16">M43*N43</f>
        <v>0</v>
      </c>
      <c r="P43" s="36"/>
      <c r="Q43" s="13"/>
      <c r="R43" s="33">
        <f t="shared" ref="R43:R50" si="17">P43*Q43</f>
        <v>0</v>
      </c>
      <c r="S43" s="54">
        <f t="shared" si="14"/>
        <v>32178.400000000001</v>
      </c>
      <c r="T43" s="39"/>
      <c r="U43" s="20">
        <f>L43</f>
        <v>32178.400000000001</v>
      </c>
      <c r="V43" s="20">
        <f>O43</f>
        <v>0</v>
      </c>
      <c r="W43" s="20">
        <f>R43</f>
        <v>0</v>
      </c>
      <c r="X43" s="38">
        <f t="shared" ref="X43:X51" si="18">SUM(U43:W43)</f>
        <v>32178.400000000001</v>
      </c>
      <c r="Y43" s="27"/>
      <c r="Z43" s="27"/>
      <c r="AA43" s="27"/>
      <c r="AB43" s="1"/>
      <c r="AC43" s="1"/>
      <c r="AD43" s="1"/>
      <c r="AE43" s="1"/>
      <c r="AF43" s="3"/>
      <c r="AG43" s="3"/>
      <c r="AH43" s="3"/>
      <c r="AI43" s="3"/>
      <c r="AJ43" s="3"/>
      <c r="AK43" s="3"/>
      <c r="AL43" s="3"/>
      <c r="AM43" s="3"/>
    </row>
    <row r="44" spans="1:39" ht="45.75" customHeight="1">
      <c r="A44" s="100">
        <f>1+A43</f>
        <v>32</v>
      </c>
      <c r="B44" s="89" t="s">
        <v>62</v>
      </c>
      <c r="C44" s="11"/>
      <c r="D44" s="35"/>
      <c r="E44" s="35"/>
      <c r="F44" s="35"/>
      <c r="G44" s="12"/>
      <c r="H44" s="12"/>
      <c r="I44" s="81" t="s">
        <v>8</v>
      </c>
      <c r="J44" s="10">
        <v>128</v>
      </c>
      <c r="K44" s="37">
        <v>57</v>
      </c>
      <c r="L44" s="45">
        <f>J44*K44</f>
        <v>7296</v>
      </c>
      <c r="M44" s="51"/>
      <c r="N44" s="37"/>
      <c r="O44" s="35">
        <f t="shared" si="16"/>
        <v>0</v>
      </c>
      <c r="P44" s="50"/>
      <c r="Q44" s="13"/>
      <c r="R44" s="33">
        <f t="shared" si="17"/>
        <v>0</v>
      </c>
      <c r="S44" s="64">
        <f t="shared" si="14"/>
        <v>7296</v>
      </c>
      <c r="T44" s="27"/>
      <c r="U44" s="20">
        <f t="shared" ref="U44:U51" si="19">L44</f>
        <v>7296</v>
      </c>
      <c r="V44" s="20">
        <f t="shared" ref="V44:V51" si="20">O44</f>
        <v>0</v>
      </c>
      <c r="W44" s="20">
        <f t="shared" ref="W44:W51" si="21">R44</f>
        <v>0</v>
      </c>
      <c r="X44" s="38">
        <f t="shared" si="18"/>
        <v>7296</v>
      </c>
      <c r="Y44" s="27"/>
      <c r="Z44" s="27"/>
      <c r="AA44" s="27"/>
      <c r="AB44" s="1"/>
      <c r="AC44" s="1"/>
      <c r="AD44" s="1"/>
      <c r="AE44" s="1"/>
      <c r="AF44" s="3"/>
      <c r="AG44" s="3"/>
      <c r="AH44" s="3"/>
      <c r="AI44" s="3"/>
      <c r="AJ44" s="3"/>
      <c r="AK44" s="3"/>
      <c r="AL44" s="3"/>
      <c r="AM44" s="3"/>
    </row>
    <row r="45" spans="1:39" ht="45.75" customHeight="1">
      <c r="A45" s="100">
        <f t="shared" ref="A45:A51" si="22">1+A44</f>
        <v>33</v>
      </c>
      <c r="B45" s="84" t="s">
        <v>74</v>
      </c>
      <c r="C45" s="40"/>
      <c r="D45" s="31"/>
      <c r="E45" s="31"/>
      <c r="F45" s="35"/>
      <c r="G45" s="12"/>
      <c r="H45" s="12"/>
      <c r="I45" s="60" t="s">
        <v>77</v>
      </c>
      <c r="J45" s="10"/>
      <c r="K45" s="13"/>
      <c r="L45" s="33">
        <f>J45*K45</f>
        <v>0</v>
      </c>
      <c r="M45" s="104">
        <f>16*6*9</f>
        <v>864</v>
      </c>
      <c r="N45" s="105">
        <v>52.87</v>
      </c>
      <c r="O45" s="40">
        <f t="shared" si="16"/>
        <v>45679.68</v>
      </c>
      <c r="P45" s="21">
        <f>16*6*6</f>
        <v>576</v>
      </c>
      <c r="Q45" s="47">
        <f>N45</f>
        <v>52.87</v>
      </c>
      <c r="R45" s="33">
        <f t="shared" si="17"/>
        <v>30453.119999999999</v>
      </c>
      <c r="S45" s="54">
        <f t="shared" si="14"/>
        <v>76132.800000000003</v>
      </c>
      <c r="T45" s="39"/>
      <c r="U45" s="20">
        <f t="shared" si="19"/>
        <v>0</v>
      </c>
      <c r="V45" s="20">
        <f t="shared" si="20"/>
        <v>45679.68</v>
      </c>
      <c r="W45" s="20">
        <f t="shared" si="21"/>
        <v>30453.119999999999</v>
      </c>
      <c r="X45" s="38">
        <f t="shared" si="18"/>
        <v>76132.800000000003</v>
      </c>
      <c r="Y45" s="27"/>
      <c r="Z45" s="27"/>
      <c r="AA45" s="27"/>
      <c r="AB45" s="1"/>
      <c r="AC45" s="1"/>
      <c r="AD45" s="1"/>
      <c r="AE45" s="1"/>
      <c r="AF45" s="3"/>
      <c r="AG45" s="3"/>
      <c r="AH45" s="3"/>
      <c r="AI45" s="3"/>
      <c r="AJ45" s="3"/>
      <c r="AK45" s="3"/>
      <c r="AL45" s="3"/>
      <c r="AM45" s="3"/>
    </row>
    <row r="46" spans="1:39" ht="45.75" customHeight="1">
      <c r="A46" s="100">
        <f t="shared" si="22"/>
        <v>34</v>
      </c>
      <c r="B46" s="84" t="s">
        <v>59</v>
      </c>
      <c r="C46" s="40"/>
      <c r="D46" s="31"/>
      <c r="E46" s="31"/>
      <c r="F46" s="35"/>
      <c r="G46" s="12"/>
      <c r="H46" s="12"/>
      <c r="I46" s="60" t="s">
        <v>29</v>
      </c>
      <c r="J46" s="10"/>
      <c r="K46" s="13"/>
      <c r="L46" s="33"/>
      <c r="M46" s="7"/>
      <c r="N46" s="47"/>
      <c r="O46" s="35"/>
      <c r="P46" s="10">
        <v>1</v>
      </c>
      <c r="Q46" s="46">
        <f>O45*8.5%</f>
        <v>3882.7728000000002</v>
      </c>
      <c r="R46" s="33">
        <f t="shared" si="17"/>
        <v>3882.7728000000002</v>
      </c>
      <c r="S46" s="54">
        <f t="shared" si="14"/>
        <v>3882.7728000000002</v>
      </c>
      <c r="T46" s="39"/>
      <c r="U46" s="20">
        <f t="shared" si="19"/>
        <v>0</v>
      </c>
      <c r="V46" s="20">
        <f t="shared" si="20"/>
        <v>0</v>
      </c>
      <c r="W46" s="20">
        <f t="shared" si="21"/>
        <v>3882.7728000000002</v>
      </c>
      <c r="X46" s="38">
        <f t="shared" si="18"/>
        <v>3882.7728000000002</v>
      </c>
      <c r="Y46" s="27"/>
      <c r="Z46" s="27"/>
      <c r="AA46" s="27"/>
      <c r="AB46" s="1"/>
      <c r="AC46" s="1"/>
      <c r="AD46" s="1"/>
      <c r="AE46" s="1"/>
      <c r="AF46" s="3"/>
      <c r="AG46" s="3"/>
      <c r="AH46" s="3"/>
      <c r="AI46" s="3"/>
      <c r="AJ46" s="3"/>
      <c r="AK46" s="3"/>
      <c r="AL46" s="3"/>
      <c r="AM46" s="3"/>
    </row>
    <row r="47" spans="1:39" ht="45.75" customHeight="1">
      <c r="A47" s="100">
        <f t="shared" si="22"/>
        <v>35</v>
      </c>
      <c r="B47" s="272" t="s">
        <v>68</v>
      </c>
      <c r="C47" s="40"/>
      <c r="D47" s="31"/>
      <c r="E47" s="31"/>
      <c r="F47" s="35"/>
      <c r="G47" s="12"/>
      <c r="H47" s="12"/>
      <c r="I47" s="60" t="s">
        <v>57</v>
      </c>
      <c r="J47" s="10"/>
      <c r="K47" s="13"/>
      <c r="L47" s="33"/>
      <c r="M47" s="7">
        <v>1</v>
      </c>
      <c r="N47" s="37">
        <v>52556.09</v>
      </c>
      <c r="O47" s="40">
        <f t="shared" si="16"/>
        <v>52556.09</v>
      </c>
      <c r="P47" s="106">
        <v>1</v>
      </c>
      <c r="Q47" s="37">
        <v>101828.74</v>
      </c>
      <c r="R47" s="33">
        <f t="shared" si="17"/>
        <v>101828.74</v>
      </c>
      <c r="S47" s="54">
        <f t="shared" si="14"/>
        <v>154384.83000000002</v>
      </c>
      <c r="T47" s="39"/>
      <c r="U47" s="20">
        <f t="shared" si="19"/>
        <v>0</v>
      </c>
      <c r="V47" s="20">
        <f t="shared" si="20"/>
        <v>52556.09</v>
      </c>
      <c r="W47" s="20">
        <f t="shared" si="21"/>
        <v>101828.74</v>
      </c>
      <c r="X47" s="38">
        <f t="shared" si="18"/>
        <v>154384.83000000002</v>
      </c>
      <c r="Y47" s="27"/>
      <c r="Z47" s="27"/>
      <c r="AA47" s="27"/>
      <c r="AB47" s="1"/>
      <c r="AC47" s="1"/>
      <c r="AD47" s="1"/>
      <c r="AE47" s="1"/>
      <c r="AF47" s="3"/>
      <c r="AG47" s="3"/>
      <c r="AH47" s="3"/>
      <c r="AI47" s="3"/>
      <c r="AJ47" s="3"/>
      <c r="AK47" s="3"/>
      <c r="AL47" s="3"/>
      <c r="AM47" s="3"/>
    </row>
    <row r="48" spans="1:39" ht="45.75" customHeight="1">
      <c r="A48" s="100">
        <f t="shared" si="22"/>
        <v>36</v>
      </c>
      <c r="B48" s="103" t="s">
        <v>66</v>
      </c>
      <c r="C48" s="40"/>
      <c r="D48" s="31"/>
      <c r="E48" s="31"/>
      <c r="F48" s="35"/>
      <c r="G48" s="12"/>
      <c r="H48" s="12"/>
      <c r="I48" s="60" t="s">
        <v>18</v>
      </c>
      <c r="J48" s="10"/>
      <c r="K48" s="13"/>
      <c r="L48" s="33"/>
      <c r="M48" s="7"/>
      <c r="N48" s="37"/>
      <c r="O48" s="40"/>
      <c r="P48" s="106">
        <v>128</v>
      </c>
      <c r="Q48" s="37">
        <v>55</v>
      </c>
      <c r="R48" s="45">
        <v>7040</v>
      </c>
      <c r="S48" s="54">
        <f t="shared" si="14"/>
        <v>7040</v>
      </c>
      <c r="T48" s="39"/>
      <c r="U48" s="20">
        <f t="shared" si="19"/>
        <v>0</v>
      </c>
      <c r="V48" s="20">
        <f t="shared" si="20"/>
        <v>0</v>
      </c>
      <c r="W48" s="20">
        <f t="shared" si="21"/>
        <v>7040</v>
      </c>
      <c r="X48" s="38">
        <f t="shared" si="18"/>
        <v>7040</v>
      </c>
      <c r="Y48" s="27"/>
      <c r="Z48" s="27"/>
      <c r="AA48" s="27"/>
      <c r="AB48" s="1"/>
      <c r="AC48" s="1"/>
      <c r="AD48" s="1"/>
      <c r="AE48" s="1"/>
      <c r="AF48" s="3"/>
      <c r="AG48" s="3"/>
      <c r="AH48" s="3"/>
      <c r="AI48" s="3"/>
      <c r="AJ48" s="3"/>
      <c r="AK48" s="3"/>
      <c r="AL48" s="3"/>
      <c r="AM48" s="3"/>
    </row>
    <row r="49" spans="1:39" ht="45.75" customHeight="1">
      <c r="A49" s="100">
        <f t="shared" si="22"/>
        <v>37</v>
      </c>
      <c r="B49" s="84" t="s">
        <v>64</v>
      </c>
      <c r="C49" s="40"/>
      <c r="D49" s="31"/>
      <c r="E49" s="31"/>
      <c r="F49" s="35"/>
      <c r="G49" s="12"/>
      <c r="H49" s="12"/>
      <c r="I49" s="60" t="s">
        <v>17</v>
      </c>
      <c r="J49" s="10"/>
      <c r="K49" s="13"/>
      <c r="L49" s="33"/>
      <c r="M49" s="7">
        <v>3456</v>
      </c>
      <c r="N49" s="13">
        <v>5</v>
      </c>
      <c r="O49" s="35">
        <f t="shared" si="16"/>
        <v>17280</v>
      </c>
      <c r="P49" s="10">
        <v>2304</v>
      </c>
      <c r="Q49" s="13">
        <v>5</v>
      </c>
      <c r="R49" s="33">
        <f t="shared" si="17"/>
        <v>11520</v>
      </c>
      <c r="S49" s="54">
        <f t="shared" si="14"/>
        <v>28800</v>
      </c>
      <c r="T49" s="39"/>
      <c r="U49" s="20">
        <f t="shared" si="19"/>
        <v>0</v>
      </c>
      <c r="V49" s="20">
        <f t="shared" si="20"/>
        <v>17280</v>
      </c>
      <c r="W49" s="20">
        <f t="shared" si="21"/>
        <v>11520</v>
      </c>
      <c r="X49" s="38">
        <f t="shared" si="18"/>
        <v>28800</v>
      </c>
      <c r="Y49" s="27"/>
      <c r="Z49" s="27"/>
      <c r="AA49" s="27"/>
      <c r="AB49" s="1"/>
      <c r="AC49" s="1"/>
      <c r="AD49" s="1"/>
      <c r="AE49" s="1"/>
      <c r="AF49" s="3"/>
      <c r="AG49" s="3"/>
      <c r="AH49" s="3"/>
      <c r="AI49" s="3"/>
      <c r="AJ49" s="3"/>
      <c r="AK49" s="3"/>
      <c r="AL49" s="3"/>
      <c r="AM49" s="3"/>
    </row>
    <row r="50" spans="1:39" ht="45.75" customHeight="1">
      <c r="A50" s="100">
        <f t="shared" si="22"/>
        <v>38</v>
      </c>
      <c r="B50" s="84" t="s">
        <v>65</v>
      </c>
      <c r="C50" s="40"/>
      <c r="D50" s="31"/>
      <c r="E50" s="31"/>
      <c r="F50" s="35"/>
      <c r="G50" s="12"/>
      <c r="H50" s="12"/>
      <c r="I50" s="60" t="s">
        <v>9</v>
      </c>
      <c r="J50" s="10"/>
      <c r="K50" s="13"/>
      <c r="L50" s="33"/>
      <c r="M50" s="7">
        <v>27</v>
      </c>
      <c r="N50" s="13">
        <v>129</v>
      </c>
      <c r="O50" s="35">
        <f t="shared" si="16"/>
        <v>3483</v>
      </c>
      <c r="P50" s="10">
        <v>18</v>
      </c>
      <c r="Q50" s="13">
        <f>N50</f>
        <v>129</v>
      </c>
      <c r="R50" s="33">
        <f t="shared" si="17"/>
        <v>2322</v>
      </c>
      <c r="S50" s="54">
        <f t="shared" si="14"/>
        <v>5805</v>
      </c>
      <c r="T50" s="39"/>
      <c r="U50" s="20">
        <f t="shared" si="19"/>
        <v>0</v>
      </c>
      <c r="V50" s="20">
        <f t="shared" si="20"/>
        <v>3483</v>
      </c>
      <c r="W50" s="20">
        <f t="shared" si="21"/>
        <v>2322</v>
      </c>
      <c r="X50" s="38">
        <f t="shared" si="18"/>
        <v>5805</v>
      </c>
      <c r="Y50" s="27"/>
      <c r="Z50" s="27"/>
      <c r="AA50" s="27"/>
      <c r="AB50" s="1"/>
      <c r="AC50" s="1"/>
      <c r="AD50" s="1"/>
      <c r="AE50" s="1"/>
      <c r="AF50" s="3"/>
      <c r="AG50" s="3"/>
      <c r="AH50" s="3"/>
      <c r="AI50" s="3"/>
      <c r="AJ50" s="3"/>
      <c r="AK50" s="3"/>
      <c r="AL50" s="3"/>
      <c r="AM50" s="3"/>
    </row>
    <row r="51" spans="1:39" ht="45.75" customHeight="1">
      <c r="A51" s="100">
        <f t="shared" si="22"/>
        <v>39</v>
      </c>
      <c r="B51" s="90" t="s">
        <v>60</v>
      </c>
      <c r="C51" s="11"/>
      <c r="D51" s="35"/>
      <c r="E51" s="35"/>
      <c r="F51" s="35"/>
      <c r="G51" s="12"/>
      <c r="H51" s="12"/>
      <c r="I51" s="81" t="s">
        <v>61</v>
      </c>
      <c r="J51" s="10"/>
      <c r="K51" s="66"/>
      <c r="L51" s="45">
        <f>J51*K51</f>
        <v>0</v>
      </c>
      <c r="M51" s="93">
        <v>27</v>
      </c>
      <c r="N51" s="66">
        <v>55.07</v>
      </c>
      <c r="O51" s="40">
        <f>M51*N51</f>
        <v>1486.89</v>
      </c>
      <c r="P51" s="102">
        <v>18</v>
      </c>
      <c r="Q51" s="66">
        <f>N51</f>
        <v>55.07</v>
      </c>
      <c r="R51" s="65">
        <f>P51*Q51</f>
        <v>991.26</v>
      </c>
      <c r="S51" s="64">
        <f>L51+O51+R51</f>
        <v>2478.15</v>
      </c>
      <c r="T51" s="39"/>
      <c r="U51" s="20">
        <f t="shared" si="19"/>
        <v>0</v>
      </c>
      <c r="V51" s="20">
        <f t="shared" si="20"/>
        <v>1486.89</v>
      </c>
      <c r="W51" s="20">
        <f t="shared" si="21"/>
        <v>991.26</v>
      </c>
      <c r="X51" s="38">
        <f t="shared" si="18"/>
        <v>2478.15</v>
      </c>
      <c r="Y51" s="27"/>
      <c r="Z51" s="27"/>
      <c r="AA51" s="27"/>
      <c r="AB51" s="1"/>
      <c r="AC51" s="1"/>
      <c r="AD51" s="1"/>
      <c r="AE51" s="1"/>
      <c r="AF51" s="3"/>
      <c r="AG51" s="3"/>
      <c r="AH51" s="3"/>
      <c r="AI51" s="3"/>
      <c r="AJ51" s="3"/>
      <c r="AK51" s="3"/>
      <c r="AL51" s="3"/>
      <c r="AM51" s="3"/>
    </row>
    <row r="52" spans="1:39" ht="50.1" customHeight="1">
      <c r="A52" s="30"/>
      <c r="B52" s="91" t="s">
        <v>27</v>
      </c>
      <c r="C52" s="14">
        <f>SUMIF(C53:C55,"tak",S53:S55)</f>
        <v>0</v>
      </c>
      <c r="D52" s="77">
        <f t="shared" ref="D52:I52" si="23">SUM(D53:D55)</f>
        <v>0</v>
      </c>
      <c r="E52" s="14">
        <f t="shared" si="23"/>
        <v>0</v>
      </c>
      <c r="F52" s="62">
        <f t="shared" si="23"/>
        <v>0</v>
      </c>
      <c r="G52" s="14">
        <f t="shared" si="23"/>
        <v>0</v>
      </c>
      <c r="H52" s="14">
        <f t="shared" si="23"/>
        <v>0</v>
      </c>
      <c r="I52" s="82">
        <f t="shared" si="23"/>
        <v>0</v>
      </c>
      <c r="J52" s="61"/>
      <c r="K52" s="14"/>
      <c r="L52" s="62">
        <f>SUM(L53:L55)</f>
        <v>0</v>
      </c>
      <c r="M52" s="80"/>
      <c r="N52" s="14"/>
      <c r="O52" s="62">
        <f>SUM(O53:O55)</f>
        <v>21412.35</v>
      </c>
      <c r="P52" s="61"/>
      <c r="Q52" s="14"/>
      <c r="R52" s="62">
        <f>SUM(R53:R55)</f>
        <v>16094.949749999998</v>
      </c>
      <c r="S52" s="63">
        <f t="shared" ref="S52:S56" si="24">L52+O52+R52</f>
        <v>37507.299749999998</v>
      </c>
      <c r="T52" s="27"/>
      <c r="U52" s="117">
        <f>SUM(U53:U55)</f>
        <v>0</v>
      </c>
      <c r="V52" s="117">
        <f t="shared" ref="V52:X52" si="25">SUM(V53:V55)</f>
        <v>21412.35</v>
      </c>
      <c r="W52" s="117">
        <f t="shared" si="25"/>
        <v>16094.949749999998</v>
      </c>
      <c r="X52" s="117">
        <f t="shared" si="25"/>
        <v>37507.299749999998</v>
      </c>
      <c r="Y52" s="5"/>
      <c r="Z52" s="5"/>
      <c r="AA52" s="1"/>
      <c r="AB52" s="1"/>
      <c r="AC52" s="1"/>
      <c r="AD52" s="1"/>
      <c r="AE52" s="1"/>
      <c r="AF52" s="3"/>
      <c r="AG52" s="3"/>
      <c r="AH52" s="3"/>
      <c r="AI52" s="3"/>
      <c r="AJ52" s="3"/>
      <c r="AK52" s="3"/>
      <c r="AL52" s="3"/>
      <c r="AM52" s="3"/>
    </row>
    <row r="53" spans="1:39" ht="50.1" customHeight="1">
      <c r="A53" s="94">
        <f>1+A51</f>
        <v>40</v>
      </c>
      <c r="B53" s="84" t="s">
        <v>75</v>
      </c>
      <c r="C53" s="40"/>
      <c r="D53" s="31"/>
      <c r="E53" s="31"/>
      <c r="F53" s="35"/>
      <c r="G53" s="12"/>
      <c r="H53" s="12"/>
      <c r="I53" s="60" t="s">
        <v>77</v>
      </c>
      <c r="J53" s="10"/>
      <c r="K53" s="13"/>
      <c r="L53" s="33">
        <f>J53*K53</f>
        <v>0</v>
      </c>
      <c r="M53" s="104">
        <f>3*6*9</f>
        <v>162</v>
      </c>
      <c r="N53" s="105">
        <v>52.87</v>
      </c>
      <c r="O53" s="40">
        <f>M53*N53</f>
        <v>8564.9399999999987</v>
      </c>
      <c r="P53" s="21">
        <f>3*6*6</f>
        <v>108</v>
      </c>
      <c r="Q53" s="47">
        <f>N53</f>
        <v>52.87</v>
      </c>
      <c r="R53" s="33">
        <f>P53*Q53</f>
        <v>5709.96</v>
      </c>
      <c r="S53" s="54">
        <f t="shared" si="24"/>
        <v>14274.899999999998</v>
      </c>
      <c r="T53" s="67"/>
      <c r="U53" s="20">
        <f t="shared" ref="U53:U55" si="26">L53</f>
        <v>0</v>
      </c>
      <c r="V53" s="20">
        <f t="shared" ref="V53:V55" si="27">O53</f>
        <v>8564.9399999999987</v>
      </c>
      <c r="W53" s="20">
        <f t="shared" ref="W53:W55" si="28">R53</f>
        <v>5709.96</v>
      </c>
      <c r="X53" s="38">
        <f t="shared" ref="X53:X55" si="29">SUM(U53:W53)</f>
        <v>14274.899999999998</v>
      </c>
      <c r="Y53" s="68"/>
      <c r="Z53" s="5"/>
      <c r="AA53" s="1"/>
      <c r="AB53" s="1"/>
      <c r="AC53" s="1"/>
      <c r="AD53" s="1"/>
      <c r="AE53" s="1"/>
      <c r="AF53" s="3"/>
      <c r="AG53" s="3"/>
      <c r="AH53" s="3"/>
      <c r="AI53" s="3"/>
      <c r="AJ53" s="3"/>
      <c r="AK53" s="3"/>
      <c r="AL53" s="3"/>
      <c r="AM53" s="3"/>
    </row>
    <row r="54" spans="1:39" ht="50.1" customHeight="1">
      <c r="A54" s="94">
        <f>1+A53</f>
        <v>41</v>
      </c>
      <c r="B54" s="84" t="s">
        <v>76</v>
      </c>
      <c r="C54" s="40"/>
      <c r="D54" s="31"/>
      <c r="E54" s="31"/>
      <c r="F54" s="35"/>
      <c r="G54" s="12"/>
      <c r="H54" s="12"/>
      <c r="I54" s="60" t="s">
        <v>77</v>
      </c>
      <c r="J54" s="10"/>
      <c r="K54" s="13"/>
      <c r="L54" s="33"/>
      <c r="M54" s="7">
        <f>9*3*9</f>
        <v>243</v>
      </c>
      <c r="N54" s="105">
        <v>52.87</v>
      </c>
      <c r="O54" s="35">
        <f>M54*N54</f>
        <v>12847.41</v>
      </c>
      <c r="P54" s="10">
        <f>9*3*6</f>
        <v>162</v>
      </c>
      <c r="Q54" s="47">
        <f>N54</f>
        <v>52.87</v>
      </c>
      <c r="R54" s="33">
        <f>P54*Q54</f>
        <v>8564.9399999999987</v>
      </c>
      <c r="S54" s="54">
        <f t="shared" si="24"/>
        <v>21412.35</v>
      </c>
      <c r="T54" s="67"/>
      <c r="U54" s="20">
        <f t="shared" si="26"/>
        <v>0</v>
      </c>
      <c r="V54" s="20">
        <f t="shared" si="27"/>
        <v>12847.41</v>
      </c>
      <c r="W54" s="20">
        <f t="shared" si="28"/>
        <v>8564.9399999999987</v>
      </c>
      <c r="X54" s="38">
        <f t="shared" si="29"/>
        <v>21412.35</v>
      </c>
      <c r="Y54" s="68"/>
      <c r="Z54" s="5"/>
      <c r="AA54" s="1"/>
      <c r="AB54" s="1"/>
      <c r="AC54" s="1"/>
      <c r="AD54" s="1"/>
      <c r="AE54" s="1"/>
      <c r="AF54" s="3"/>
      <c r="AG54" s="3"/>
      <c r="AH54" s="3"/>
      <c r="AI54" s="3"/>
      <c r="AJ54" s="3"/>
      <c r="AK54" s="3"/>
      <c r="AL54" s="3"/>
      <c r="AM54" s="3"/>
    </row>
    <row r="55" spans="1:39" ht="50.1" customHeight="1">
      <c r="A55" s="94">
        <f>1+A54</f>
        <v>42</v>
      </c>
      <c r="B55" s="84" t="s">
        <v>59</v>
      </c>
      <c r="C55" s="40"/>
      <c r="D55" s="31"/>
      <c r="E55" s="31"/>
      <c r="F55" s="35"/>
      <c r="G55" s="12"/>
      <c r="H55" s="12"/>
      <c r="I55" s="60" t="s">
        <v>29</v>
      </c>
      <c r="J55" s="10"/>
      <c r="K55" s="13"/>
      <c r="L55" s="33"/>
      <c r="M55" s="7"/>
      <c r="N55" s="47"/>
      <c r="O55" s="35"/>
      <c r="P55" s="10">
        <v>1</v>
      </c>
      <c r="Q55" s="46">
        <f>(O53+O54)*8.5%</f>
        <v>1820.0497499999999</v>
      </c>
      <c r="R55" s="33">
        <f>P55*Q55</f>
        <v>1820.0497499999999</v>
      </c>
      <c r="S55" s="54">
        <f t="shared" si="24"/>
        <v>1820.0497499999999</v>
      </c>
      <c r="T55" s="39"/>
      <c r="U55" s="20">
        <f t="shared" si="26"/>
        <v>0</v>
      </c>
      <c r="V55" s="20">
        <f t="shared" si="27"/>
        <v>0</v>
      </c>
      <c r="W55" s="20">
        <f t="shared" si="28"/>
        <v>1820.0497499999999</v>
      </c>
      <c r="X55" s="38">
        <f t="shared" si="29"/>
        <v>1820.0497499999999</v>
      </c>
      <c r="Y55" s="68"/>
      <c r="Z55" s="5"/>
      <c r="AA55" s="1"/>
      <c r="AB55" s="1"/>
      <c r="AC55" s="1"/>
      <c r="AD55" s="1"/>
      <c r="AE55" s="1"/>
      <c r="AF55" s="3"/>
      <c r="AG55" s="3"/>
      <c r="AH55" s="3"/>
      <c r="AI55" s="3"/>
      <c r="AJ55" s="3"/>
      <c r="AK55" s="3"/>
      <c r="AL55" s="3"/>
      <c r="AM55" s="3"/>
    </row>
    <row r="56" spans="1:39" ht="46.5" customHeight="1">
      <c r="A56" s="95"/>
      <c r="B56" s="49" t="s">
        <v>30</v>
      </c>
      <c r="C56" s="119">
        <f>SUMIF(C58:C60,"tak",S58:S60)</f>
        <v>0</v>
      </c>
      <c r="D56" s="120">
        <f t="shared" ref="D56:I56" si="30">SUM(D58:D60)</f>
        <v>0</v>
      </c>
      <c r="E56" s="119">
        <f t="shared" si="30"/>
        <v>0</v>
      </c>
      <c r="F56" s="119">
        <f t="shared" si="30"/>
        <v>0</v>
      </c>
      <c r="G56" s="119">
        <f t="shared" si="30"/>
        <v>0</v>
      </c>
      <c r="H56" s="119">
        <f t="shared" si="30"/>
        <v>0</v>
      </c>
      <c r="I56" s="121">
        <f t="shared" si="30"/>
        <v>0</v>
      </c>
      <c r="J56" s="122"/>
      <c r="K56" s="119"/>
      <c r="L56" s="141">
        <f>SUM(L57:L60)</f>
        <v>10850</v>
      </c>
      <c r="M56" s="123"/>
      <c r="N56" s="119"/>
      <c r="O56" s="141">
        <f>SUM(O57:O60)</f>
        <v>3867.49</v>
      </c>
      <c r="P56" s="122"/>
      <c r="Q56" s="119"/>
      <c r="R56" s="141">
        <f>SUM(R57:R60)</f>
        <v>951.66</v>
      </c>
      <c r="S56" s="124">
        <f t="shared" si="24"/>
        <v>15669.15</v>
      </c>
      <c r="T56" s="39"/>
      <c r="U56" s="117">
        <f>SUM(U57:U60)</f>
        <v>10850</v>
      </c>
      <c r="V56" s="117">
        <f>SUM(V57:V60)</f>
        <v>3867.49</v>
      </c>
      <c r="W56" s="117">
        <f t="shared" ref="W56:X56" si="31">SUM(W57:W60)</f>
        <v>951.66</v>
      </c>
      <c r="X56" s="117">
        <f t="shared" si="31"/>
        <v>15669.15</v>
      </c>
      <c r="Y56" s="68"/>
      <c r="Z56" s="5"/>
      <c r="AA56" s="1"/>
      <c r="AB56" s="1"/>
      <c r="AC56" s="1"/>
      <c r="AD56" s="1"/>
      <c r="AE56" s="1"/>
      <c r="AF56" s="3"/>
      <c r="AG56" s="3"/>
      <c r="AH56" s="3"/>
      <c r="AI56" s="3"/>
      <c r="AJ56" s="3"/>
      <c r="AK56" s="3"/>
      <c r="AL56" s="3"/>
      <c r="AM56" s="3"/>
    </row>
    <row r="57" spans="1:39" ht="42" customHeight="1">
      <c r="A57" s="95">
        <f>A55+1</f>
        <v>43</v>
      </c>
      <c r="B57" s="118" t="s">
        <v>86</v>
      </c>
      <c r="C57" s="44"/>
      <c r="D57" s="44"/>
      <c r="E57" s="44"/>
      <c r="F57" s="44"/>
      <c r="G57" s="44"/>
      <c r="H57" s="135"/>
      <c r="I57" s="136" t="s">
        <v>77</v>
      </c>
      <c r="J57" s="137"/>
      <c r="K57" s="47"/>
      <c r="L57" s="35">
        <f>J57*K57</f>
        <v>0</v>
      </c>
      <c r="M57" s="139">
        <v>27</v>
      </c>
      <c r="N57" s="47">
        <v>52.87</v>
      </c>
      <c r="O57" s="33">
        <f>M57*N57</f>
        <v>1427.49</v>
      </c>
      <c r="P57" s="137">
        <v>18</v>
      </c>
      <c r="Q57" s="47">
        <f>N57</f>
        <v>52.87</v>
      </c>
      <c r="R57" s="33">
        <f>P57*Q57</f>
        <v>951.66</v>
      </c>
      <c r="S57" s="54">
        <f>L57+O57+R57</f>
        <v>2379.15</v>
      </c>
      <c r="T57" s="39"/>
      <c r="U57" s="127">
        <f>L57</f>
        <v>0</v>
      </c>
      <c r="V57" s="127">
        <f>O57</f>
        <v>1427.49</v>
      </c>
      <c r="W57" s="127">
        <f>R57</f>
        <v>951.66</v>
      </c>
      <c r="X57" s="126">
        <f>SUM(U57:W57)</f>
        <v>2379.15</v>
      </c>
      <c r="AC57" s="1"/>
      <c r="AD57" s="1"/>
      <c r="AE57" s="1"/>
      <c r="AF57" s="3"/>
      <c r="AG57" s="3"/>
      <c r="AH57" s="3"/>
      <c r="AI57" s="3"/>
      <c r="AJ57" s="3"/>
      <c r="AK57" s="3"/>
      <c r="AL57" s="3"/>
      <c r="AM57" s="3"/>
    </row>
    <row r="58" spans="1:39" ht="42" customHeight="1">
      <c r="A58" s="95">
        <f>1+A57</f>
        <v>44</v>
      </c>
      <c r="B58" s="89" t="s">
        <v>78</v>
      </c>
      <c r="C58" s="125"/>
      <c r="D58" s="125"/>
      <c r="E58" s="126"/>
      <c r="F58" s="126"/>
      <c r="G58" s="127"/>
      <c r="H58" s="128"/>
      <c r="I58" s="129" t="s">
        <v>9</v>
      </c>
      <c r="J58" s="130"/>
      <c r="K58" s="131"/>
      <c r="L58" s="138">
        <f>J58*K58</f>
        <v>0</v>
      </c>
      <c r="M58" s="140">
        <v>2</v>
      </c>
      <c r="N58" s="131">
        <v>450</v>
      </c>
      <c r="O58" s="133">
        <f>M58*N58</f>
        <v>900</v>
      </c>
      <c r="P58" s="130"/>
      <c r="Q58" s="132"/>
      <c r="R58" s="133">
        <f>P58*Q58</f>
        <v>0</v>
      </c>
      <c r="S58" s="134">
        <f>L58+O58+R58</f>
        <v>900</v>
      </c>
      <c r="T58" s="39"/>
      <c r="U58" s="127">
        <f>L58</f>
        <v>0</v>
      </c>
      <c r="V58" s="127">
        <f>O58</f>
        <v>900</v>
      </c>
      <c r="W58" s="127">
        <f>R58</f>
        <v>0</v>
      </c>
      <c r="X58" s="126">
        <f>SUM(U58:W58)</f>
        <v>900</v>
      </c>
      <c r="Y58" s="68"/>
      <c r="Z58" s="5"/>
      <c r="AA58" s="1"/>
      <c r="AB58" s="1"/>
      <c r="AC58" s="1"/>
      <c r="AD58" s="1"/>
      <c r="AE58" s="1"/>
      <c r="AF58" s="3"/>
      <c r="AG58" s="3"/>
      <c r="AH58" s="3"/>
      <c r="AI58" s="3"/>
      <c r="AJ58" s="3"/>
      <c r="AK58" s="3"/>
      <c r="AL58" s="3"/>
      <c r="AM58" s="3"/>
    </row>
    <row r="59" spans="1:39" ht="65.25" customHeight="1">
      <c r="A59" s="95">
        <f t="shared" ref="A59:A60" si="32">1+A58</f>
        <v>45</v>
      </c>
      <c r="B59" s="89" t="s">
        <v>79</v>
      </c>
      <c r="C59" s="16"/>
      <c r="D59" s="16"/>
      <c r="E59" s="38"/>
      <c r="F59" s="38"/>
      <c r="G59" s="20"/>
      <c r="H59" s="12"/>
      <c r="I59" s="81" t="s">
        <v>9</v>
      </c>
      <c r="J59" s="10">
        <v>1</v>
      </c>
      <c r="K59" s="37">
        <f>25*420</f>
        <v>10500</v>
      </c>
      <c r="L59" s="45">
        <f>J59*K59</f>
        <v>10500</v>
      </c>
      <c r="M59" s="104"/>
      <c r="N59" s="37"/>
      <c r="O59" s="35">
        <f>M59*N59</f>
        <v>0</v>
      </c>
      <c r="P59" s="10"/>
      <c r="Q59" s="13"/>
      <c r="R59" s="33">
        <f>P59*Q59</f>
        <v>0</v>
      </c>
      <c r="S59" s="54">
        <f>L59+O59+R59</f>
        <v>10500</v>
      </c>
      <c r="T59" s="6"/>
      <c r="U59" s="20">
        <f t="shared" ref="U59:U60" si="33">L59</f>
        <v>10500</v>
      </c>
      <c r="V59" s="20">
        <f t="shared" ref="V59:V60" si="34">O59</f>
        <v>0</v>
      </c>
      <c r="W59" s="20">
        <f t="shared" ref="W59:W60" si="35">R59</f>
        <v>0</v>
      </c>
      <c r="X59" s="38">
        <f t="shared" ref="X59:X60" si="36">SUM(U59:W59)</f>
        <v>10500</v>
      </c>
      <c r="Y59" s="68"/>
      <c r="Z59" s="5"/>
      <c r="AA59" s="1"/>
      <c r="AB59" s="1"/>
      <c r="AC59" s="1"/>
      <c r="AD59" s="1"/>
      <c r="AE59" s="1"/>
      <c r="AF59" s="3"/>
      <c r="AG59" s="3"/>
      <c r="AH59" s="3"/>
      <c r="AI59" s="3"/>
      <c r="AJ59" s="3"/>
      <c r="AK59" s="3"/>
      <c r="AL59" s="3"/>
      <c r="AM59" s="3"/>
    </row>
    <row r="60" spans="1:39" ht="36.75" customHeight="1">
      <c r="A60" s="95">
        <f t="shared" si="32"/>
        <v>46</v>
      </c>
      <c r="B60" s="89" t="s">
        <v>72</v>
      </c>
      <c r="C60" s="11"/>
      <c r="D60" s="11"/>
      <c r="E60" s="35"/>
      <c r="F60" s="35"/>
      <c r="G60" s="35"/>
      <c r="H60" s="12"/>
      <c r="I60" s="83" t="s">
        <v>23</v>
      </c>
      <c r="J60" s="21">
        <v>25</v>
      </c>
      <c r="K60" s="37">
        <v>14</v>
      </c>
      <c r="L60" s="33">
        <f>J60*K60</f>
        <v>350</v>
      </c>
      <c r="M60" s="93">
        <v>110</v>
      </c>
      <c r="N60" s="13">
        <v>14</v>
      </c>
      <c r="O60" s="35">
        <f>M60*N60</f>
        <v>1540</v>
      </c>
      <c r="P60" s="10"/>
      <c r="Q60" s="13"/>
      <c r="R60" s="33">
        <f>P60*Q60</f>
        <v>0</v>
      </c>
      <c r="S60" s="54">
        <f>L60+O60+R60</f>
        <v>1890</v>
      </c>
      <c r="T60" s="6"/>
      <c r="U60" s="20">
        <f t="shared" si="33"/>
        <v>350</v>
      </c>
      <c r="V60" s="20">
        <f t="shared" si="34"/>
        <v>1540</v>
      </c>
      <c r="W60" s="20">
        <f t="shared" si="35"/>
        <v>0</v>
      </c>
      <c r="X60" s="38">
        <f t="shared" si="36"/>
        <v>1890</v>
      </c>
      <c r="Y60" s="68"/>
      <c r="Z60" s="5"/>
      <c r="AA60" s="1"/>
      <c r="AB60" s="1"/>
      <c r="AC60" s="1"/>
      <c r="AD60" s="1"/>
      <c r="AE60" s="1"/>
      <c r="AF60" s="3"/>
      <c r="AG60" s="3"/>
      <c r="AH60" s="3"/>
      <c r="AI60" s="3"/>
      <c r="AJ60" s="3"/>
      <c r="AK60" s="3"/>
      <c r="AL60" s="3"/>
      <c r="AM60" s="3"/>
    </row>
    <row r="61" spans="1:39" ht="24" customHeight="1">
      <c r="A61" s="96"/>
    </row>
    <row r="62" spans="1:39" ht="24" customHeight="1">
      <c r="A62" s="96"/>
    </row>
    <row r="63" spans="1:39" ht="24" customHeight="1">
      <c r="A63" s="96"/>
    </row>
    <row r="64" spans="1:39" ht="24" customHeight="1">
      <c r="A64" s="96"/>
    </row>
    <row r="65" spans="1:10" ht="24" customHeight="1">
      <c r="A65" s="96"/>
    </row>
    <row r="71" spans="1:10">
      <c r="J71" s="74"/>
    </row>
    <row r="73" spans="1:10">
      <c r="J73" s="74"/>
    </row>
  </sheetData>
  <mergeCells count="11">
    <mergeCell ref="S3:S4"/>
    <mergeCell ref="U1:W1"/>
    <mergeCell ref="B2:G2"/>
    <mergeCell ref="B3:B4"/>
    <mergeCell ref="C3:C4"/>
    <mergeCell ref="D3:D4"/>
    <mergeCell ref="E3:G3"/>
    <mergeCell ref="I3:I4"/>
    <mergeCell ref="J3:L3"/>
    <mergeCell ref="M3:O3"/>
    <mergeCell ref="P3:R3"/>
  </mergeCells>
  <conditionalFormatting sqref="W3">
    <cfRule type="cellIs" dxfId="0" priority="1" stopIfTrue="1" operator="lessThan">
      <formula>0</formula>
    </cfRule>
  </conditionalFormatting>
  <pageMargins left="0.19685039370078741" right="0.19685039370078741" top="0.39370078740157483" bottom="0.59055118110236227" header="0" footer="0"/>
  <pageSetup paperSize="8" scale="69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88"/>
  <sheetViews>
    <sheetView view="pageLayout" topLeftCell="A58" zoomScale="70" zoomScaleSheetLayoutView="80" zoomScalePageLayoutView="70" workbookViewId="0">
      <selection activeCell="D13" sqref="D13"/>
    </sheetView>
  </sheetViews>
  <sheetFormatPr defaultRowHeight="12.75"/>
  <cols>
    <col min="1" max="1" width="5.7109375" customWidth="1"/>
    <col min="2" max="2" width="10.42578125" customWidth="1"/>
    <col min="3" max="3" width="16.28515625" customWidth="1"/>
    <col min="4" max="4" width="40.140625" customWidth="1"/>
    <col min="5" max="5" width="4.85546875" customWidth="1"/>
    <col min="6" max="6" width="5.140625" customWidth="1"/>
    <col min="7" max="7" width="9.28515625" bestFit="1" customWidth="1"/>
    <col min="8" max="8" width="11.42578125" bestFit="1" customWidth="1"/>
    <col min="9" max="9" width="9.7109375" bestFit="1" customWidth="1"/>
    <col min="10" max="10" width="11.28515625" bestFit="1" customWidth="1"/>
    <col min="11" max="11" width="9.28515625" bestFit="1" customWidth="1"/>
    <col min="12" max="12" width="11.28515625" bestFit="1" customWidth="1"/>
    <col min="13" max="13" width="9.7109375" bestFit="1" customWidth="1"/>
    <col min="14" max="14" width="9.28515625" bestFit="1" customWidth="1"/>
    <col min="15" max="16" width="9.7109375" bestFit="1" customWidth="1"/>
    <col min="17" max="17" width="15.140625" customWidth="1"/>
    <col min="18" max="18" width="11.5703125" customWidth="1"/>
    <col min="19" max="19" width="10.28515625" bestFit="1" customWidth="1"/>
  </cols>
  <sheetData>
    <row r="1" spans="1:32" ht="25.5" customHeight="1"/>
    <row r="2" spans="1:32" ht="34.5" customHeight="1">
      <c r="A2" s="318" t="s">
        <v>95</v>
      </c>
      <c r="B2" s="318"/>
      <c r="C2" s="318"/>
      <c r="D2" s="318"/>
      <c r="E2" s="158"/>
      <c r="F2" s="15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30.6" customHeight="1">
      <c r="A3" s="311" t="s">
        <v>96</v>
      </c>
      <c r="B3" s="312" t="s">
        <v>88</v>
      </c>
      <c r="C3" s="314"/>
      <c r="D3" s="311" t="s">
        <v>2</v>
      </c>
      <c r="E3" s="320" t="s">
        <v>89</v>
      </c>
      <c r="F3" s="317"/>
      <c r="G3" s="315" t="s">
        <v>3</v>
      </c>
      <c r="H3" s="315">
        <v>2018</v>
      </c>
      <c r="I3" s="316"/>
      <c r="J3" s="317"/>
      <c r="K3" s="319">
        <v>2019</v>
      </c>
      <c r="L3" s="311"/>
      <c r="M3" s="320"/>
      <c r="N3" s="321">
        <v>2020</v>
      </c>
      <c r="O3" s="311"/>
      <c r="P3" s="322"/>
      <c r="Q3" s="323" t="s">
        <v>5</v>
      </c>
      <c r="R3" s="4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36.6" customHeight="1">
      <c r="A4" s="311"/>
      <c r="B4" s="335"/>
      <c r="C4" s="336"/>
      <c r="D4" s="311"/>
      <c r="E4" s="152" t="s">
        <v>90</v>
      </c>
      <c r="F4" s="151" t="s">
        <v>91</v>
      </c>
      <c r="G4" s="315"/>
      <c r="H4" s="8" t="s">
        <v>1</v>
      </c>
      <c r="I4" s="2" t="s">
        <v>6</v>
      </c>
      <c r="J4" s="9" t="s">
        <v>0</v>
      </c>
      <c r="K4" s="152" t="s">
        <v>1</v>
      </c>
      <c r="L4" s="2" t="s">
        <v>4</v>
      </c>
      <c r="M4" s="4" t="s">
        <v>0</v>
      </c>
      <c r="N4" s="8" t="s">
        <v>1</v>
      </c>
      <c r="O4" s="2" t="s">
        <v>4</v>
      </c>
      <c r="P4" s="9" t="s">
        <v>0</v>
      </c>
      <c r="Q4" s="323"/>
      <c r="R4" s="4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35.1" customHeight="1">
      <c r="A5" s="30">
        <v>1</v>
      </c>
      <c r="B5" s="192" t="s">
        <v>103</v>
      </c>
      <c r="C5" s="192" t="s">
        <v>104</v>
      </c>
      <c r="D5" s="193" t="s">
        <v>33</v>
      </c>
      <c r="E5" s="160">
        <v>1</v>
      </c>
      <c r="F5" s="161">
        <v>1</v>
      </c>
      <c r="G5" s="60" t="s">
        <v>18</v>
      </c>
      <c r="H5" s="10">
        <v>1</v>
      </c>
      <c r="I5" s="13">
        <v>3767.45</v>
      </c>
      <c r="J5" s="33">
        <f>H5*I5</f>
        <v>3767.45</v>
      </c>
      <c r="K5" s="34"/>
      <c r="L5" s="13"/>
      <c r="M5" s="35">
        <f>K5*L5</f>
        <v>0</v>
      </c>
      <c r="N5" s="36"/>
      <c r="O5" s="13"/>
      <c r="P5" s="33">
        <f>N5*O5</f>
        <v>0</v>
      </c>
      <c r="Q5" s="54">
        <f>J5+M5+P5</f>
        <v>3767.45</v>
      </c>
      <c r="R5" s="39"/>
      <c r="S5" s="5"/>
      <c r="T5" s="1"/>
      <c r="U5" s="1"/>
      <c r="V5" s="1"/>
      <c r="W5" s="1"/>
      <c r="X5" s="1"/>
      <c r="Y5" s="3"/>
      <c r="Z5" s="3"/>
      <c r="AA5" s="3"/>
      <c r="AB5" s="3"/>
      <c r="AC5" s="3"/>
      <c r="AD5" s="3"/>
      <c r="AE5" s="3"/>
      <c r="AF5" s="3"/>
    </row>
    <row r="6" spans="1:32" ht="35.1" customHeight="1">
      <c r="A6" s="30">
        <f>1+A5</f>
        <v>2</v>
      </c>
      <c r="B6" s="192" t="s">
        <v>103</v>
      </c>
      <c r="C6" s="192" t="s">
        <v>104</v>
      </c>
      <c r="D6" s="193" t="s">
        <v>34</v>
      </c>
      <c r="E6" s="160">
        <v>1</v>
      </c>
      <c r="F6" s="161">
        <v>2</v>
      </c>
      <c r="G6" s="60" t="s">
        <v>18</v>
      </c>
      <c r="H6" s="10">
        <v>1</v>
      </c>
      <c r="I6" s="13">
        <v>490</v>
      </c>
      <c r="J6" s="33">
        <f t="shared" ref="J6:J43" si="0">H6*I6</f>
        <v>490</v>
      </c>
      <c r="K6" s="34"/>
      <c r="L6" s="13"/>
      <c r="M6" s="35">
        <f t="shared" ref="M6:M43" si="1">K6*L6</f>
        <v>0</v>
      </c>
      <c r="N6" s="36"/>
      <c r="O6" s="13"/>
      <c r="P6" s="33">
        <f t="shared" ref="P6:P43" si="2">N6*O6</f>
        <v>0</v>
      </c>
      <c r="Q6" s="54">
        <f>J6+M6+P6</f>
        <v>490</v>
      </c>
      <c r="R6" s="39"/>
      <c r="S6" s="39"/>
      <c r="T6" s="39"/>
      <c r="U6" s="1"/>
      <c r="V6" s="1"/>
      <c r="W6" s="1"/>
      <c r="X6" s="1"/>
      <c r="Y6" s="3"/>
      <c r="Z6" s="3"/>
      <c r="AA6" s="3"/>
      <c r="AB6" s="3"/>
      <c r="AC6" s="3"/>
      <c r="AD6" s="3"/>
      <c r="AE6" s="3"/>
      <c r="AF6" s="3"/>
    </row>
    <row r="7" spans="1:32" ht="35.1" customHeight="1">
      <c r="A7" s="30">
        <f t="shared" ref="A7" si="3">1+A6</f>
        <v>3</v>
      </c>
      <c r="B7" s="192" t="s">
        <v>103</v>
      </c>
      <c r="C7" s="192" t="s">
        <v>104</v>
      </c>
      <c r="D7" s="193" t="s">
        <v>35</v>
      </c>
      <c r="E7" s="160">
        <v>1</v>
      </c>
      <c r="F7" s="161">
        <v>3</v>
      </c>
      <c r="G7" s="60" t="s">
        <v>18</v>
      </c>
      <c r="H7" s="10">
        <v>1</v>
      </c>
      <c r="I7" s="13">
        <v>13144.84</v>
      </c>
      <c r="J7" s="45">
        <f t="shared" si="0"/>
        <v>13144.84</v>
      </c>
      <c r="K7" s="34"/>
      <c r="L7" s="13"/>
      <c r="M7" s="35">
        <f t="shared" si="1"/>
        <v>0</v>
      </c>
      <c r="N7" s="36"/>
      <c r="O7" s="13"/>
      <c r="P7" s="33">
        <f t="shared" si="2"/>
        <v>0</v>
      </c>
      <c r="Q7" s="64">
        <f t="shared" ref="Q7:Q43" si="4">J7+M7+P7</f>
        <v>13144.84</v>
      </c>
      <c r="R7" s="39"/>
      <c r="S7" s="39"/>
      <c r="T7" s="39"/>
      <c r="U7" s="1"/>
      <c r="V7" s="1"/>
      <c r="W7" s="1"/>
      <c r="X7" s="1"/>
      <c r="Y7" s="3"/>
      <c r="Z7" s="3"/>
      <c r="AA7" s="3"/>
      <c r="AB7" s="3"/>
      <c r="AC7" s="3"/>
      <c r="AD7" s="3"/>
      <c r="AE7" s="3"/>
      <c r="AF7" s="3"/>
    </row>
    <row r="8" spans="1:32" ht="35.1" customHeight="1">
      <c r="A8" s="30">
        <v>10</v>
      </c>
      <c r="B8" s="192" t="s">
        <v>103</v>
      </c>
      <c r="C8" s="192" t="s">
        <v>104</v>
      </c>
      <c r="D8" s="193" t="s">
        <v>41</v>
      </c>
      <c r="E8" s="160">
        <v>1</v>
      </c>
      <c r="F8" s="161">
        <v>10</v>
      </c>
      <c r="G8" s="60" t="s">
        <v>18</v>
      </c>
      <c r="H8" s="10">
        <v>1</v>
      </c>
      <c r="I8" s="37">
        <f>21356.75+2255</f>
        <v>23611.75</v>
      </c>
      <c r="J8" s="33">
        <f t="shared" ref="J8:J19" si="5">H8*I8</f>
        <v>23611.75</v>
      </c>
      <c r="K8" s="34"/>
      <c r="L8" s="13"/>
      <c r="M8" s="35">
        <f t="shared" ref="M8:M19" si="6">K8*L8</f>
        <v>0</v>
      </c>
      <c r="N8" s="36"/>
      <c r="O8" s="13"/>
      <c r="P8" s="33">
        <f t="shared" ref="P8:P19" si="7">N8*O8</f>
        <v>0</v>
      </c>
      <c r="Q8" s="54">
        <f t="shared" ref="Q8:Q19" si="8">J8+M8+P8</f>
        <v>23611.75</v>
      </c>
      <c r="R8" s="39"/>
      <c r="S8" s="39"/>
      <c r="T8" s="39"/>
      <c r="U8" s="1"/>
      <c r="V8" s="1"/>
      <c r="W8" s="1"/>
      <c r="X8" s="1"/>
      <c r="Y8" s="3"/>
      <c r="Z8" s="3"/>
      <c r="AA8" s="3"/>
      <c r="AB8" s="3"/>
      <c r="AC8" s="3"/>
      <c r="AD8" s="3"/>
      <c r="AE8" s="3"/>
      <c r="AF8" s="3"/>
    </row>
    <row r="9" spans="1:32" ht="35.1" customHeight="1">
      <c r="A9" s="30">
        <v>11</v>
      </c>
      <c r="B9" s="192" t="s">
        <v>103</v>
      </c>
      <c r="C9" s="192" t="s">
        <v>104</v>
      </c>
      <c r="D9" s="193" t="s">
        <v>126</v>
      </c>
      <c r="E9" s="160">
        <v>1</v>
      </c>
      <c r="F9" s="161">
        <v>11</v>
      </c>
      <c r="G9" s="60" t="s">
        <v>18</v>
      </c>
      <c r="H9" s="10">
        <v>1</v>
      </c>
      <c r="I9" s="37">
        <v>15758.5</v>
      </c>
      <c r="J9" s="33">
        <f t="shared" si="5"/>
        <v>15758.5</v>
      </c>
      <c r="K9" s="34"/>
      <c r="L9" s="13"/>
      <c r="M9" s="35">
        <f t="shared" si="6"/>
        <v>0</v>
      </c>
      <c r="N9" s="36"/>
      <c r="O9" s="13"/>
      <c r="P9" s="33">
        <f t="shared" si="7"/>
        <v>0</v>
      </c>
      <c r="Q9" s="54">
        <f t="shared" si="8"/>
        <v>15758.5</v>
      </c>
      <c r="R9" s="39"/>
      <c r="S9" s="39"/>
      <c r="T9" s="39"/>
      <c r="U9" s="1"/>
      <c r="V9" s="1"/>
      <c r="W9" s="1"/>
      <c r="X9" s="1"/>
      <c r="Y9" s="3"/>
      <c r="Z9" s="3"/>
      <c r="AA9" s="3"/>
      <c r="AB9" s="3"/>
      <c r="AC9" s="3"/>
      <c r="AD9" s="3"/>
      <c r="AE9" s="3"/>
      <c r="AF9" s="3"/>
    </row>
    <row r="10" spans="1:32" ht="35.1" customHeight="1">
      <c r="A10" s="30">
        <v>12</v>
      </c>
      <c r="B10" s="192" t="s">
        <v>103</v>
      </c>
      <c r="C10" s="192" t="s">
        <v>104</v>
      </c>
      <c r="D10" s="193" t="s">
        <v>43</v>
      </c>
      <c r="E10" s="160">
        <v>1</v>
      </c>
      <c r="F10" s="161">
        <v>12</v>
      </c>
      <c r="G10" s="60" t="s">
        <v>18</v>
      </c>
      <c r="H10" s="10">
        <v>1</v>
      </c>
      <c r="I10" s="37">
        <f>4379.9+1479+2787+1970.5+1468</f>
        <v>12084.4</v>
      </c>
      <c r="J10" s="33">
        <f t="shared" si="5"/>
        <v>12084.4</v>
      </c>
      <c r="K10" s="34"/>
      <c r="L10" s="13"/>
      <c r="M10" s="35">
        <f t="shared" si="6"/>
        <v>0</v>
      </c>
      <c r="N10" s="36"/>
      <c r="O10" s="13"/>
      <c r="P10" s="33">
        <f t="shared" si="7"/>
        <v>0</v>
      </c>
      <c r="Q10" s="54">
        <f t="shared" si="8"/>
        <v>12084.4</v>
      </c>
      <c r="R10" s="39"/>
      <c r="S10" s="39"/>
      <c r="T10" s="39"/>
      <c r="U10" s="1"/>
      <c r="V10" s="1"/>
      <c r="W10" s="1"/>
      <c r="X10" s="1"/>
      <c r="Y10" s="3"/>
      <c r="Z10" s="3"/>
      <c r="AA10" s="3"/>
      <c r="AB10" s="3"/>
      <c r="AC10" s="3"/>
      <c r="AD10" s="3"/>
      <c r="AE10" s="3"/>
      <c r="AF10" s="3"/>
    </row>
    <row r="11" spans="1:32" ht="35.1" customHeight="1">
      <c r="A11" s="30">
        <v>13</v>
      </c>
      <c r="B11" s="192" t="s">
        <v>103</v>
      </c>
      <c r="C11" s="192" t="s">
        <v>104</v>
      </c>
      <c r="D11" s="193" t="s">
        <v>44</v>
      </c>
      <c r="E11" s="160">
        <v>1</v>
      </c>
      <c r="F11" s="161">
        <v>13</v>
      </c>
      <c r="G11" s="60" t="s">
        <v>18</v>
      </c>
      <c r="H11" s="10">
        <v>1</v>
      </c>
      <c r="I11" s="37">
        <f>3177+1900</f>
        <v>5077</v>
      </c>
      <c r="J11" s="33">
        <f t="shared" si="5"/>
        <v>5077</v>
      </c>
      <c r="K11" s="34"/>
      <c r="L11" s="13"/>
      <c r="M11" s="35">
        <f t="shared" si="6"/>
        <v>0</v>
      </c>
      <c r="N11" s="36"/>
      <c r="O11" s="13"/>
      <c r="P11" s="33">
        <f t="shared" si="7"/>
        <v>0</v>
      </c>
      <c r="Q11" s="54">
        <f t="shared" si="8"/>
        <v>5077</v>
      </c>
      <c r="R11" s="39"/>
      <c r="S11" s="39"/>
      <c r="T11" s="39"/>
      <c r="U11" s="1"/>
      <c r="V11" s="1"/>
      <c r="W11" s="1"/>
      <c r="X11" s="1"/>
      <c r="Y11" s="3"/>
      <c r="Z11" s="3"/>
      <c r="AA11" s="3"/>
      <c r="AB11" s="3"/>
      <c r="AC11" s="3"/>
      <c r="AD11" s="3"/>
      <c r="AE11" s="3"/>
      <c r="AF11" s="3"/>
    </row>
    <row r="12" spans="1:32" ht="35.1" customHeight="1">
      <c r="A12" s="30">
        <v>23</v>
      </c>
      <c r="B12" s="242" t="s">
        <v>103</v>
      </c>
      <c r="C12" s="192" t="s">
        <v>104</v>
      </c>
      <c r="D12" s="193" t="s">
        <v>54</v>
      </c>
      <c r="E12" s="160">
        <v>1</v>
      </c>
      <c r="F12" s="161">
        <v>23</v>
      </c>
      <c r="G12" s="60" t="s">
        <v>18</v>
      </c>
      <c r="H12" s="10">
        <v>1</v>
      </c>
      <c r="I12" s="92">
        <v>1107</v>
      </c>
      <c r="J12" s="33">
        <f>H12*I12</f>
        <v>1107</v>
      </c>
      <c r="K12" s="34"/>
      <c r="L12" s="13"/>
      <c r="M12" s="35">
        <f>K12*L12</f>
        <v>0</v>
      </c>
      <c r="N12" s="36"/>
      <c r="O12" s="13"/>
      <c r="P12" s="33">
        <f>N12*O12</f>
        <v>0</v>
      </c>
      <c r="Q12" s="54">
        <f>J12+M12+P12</f>
        <v>1107</v>
      </c>
      <c r="R12" s="39"/>
      <c r="S12" s="39"/>
      <c r="T12" s="39"/>
      <c r="U12" s="1"/>
      <c r="V12" s="1"/>
      <c r="W12" s="1"/>
      <c r="X12" s="1"/>
      <c r="Y12" s="3"/>
      <c r="Z12" s="3"/>
      <c r="AA12" s="3"/>
      <c r="AB12" s="3"/>
      <c r="AC12" s="3"/>
      <c r="AD12" s="3"/>
      <c r="AE12" s="3"/>
      <c r="AF12" s="3"/>
    </row>
    <row r="13" spans="1:32" ht="35.1" customHeight="1">
      <c r="A13" s="30">
        <v>24</v>
      </c>
      <c r="B13" s="192" t="s">
        <v>103</v>
      </c>
      <c r="C13" s="192" t="s">
        <v>104</v>
      </c>
      <c r="D13" s="193" t="s">
        <v>73</v>
      </c>
      <c r="E13" s="160">
        <v>1</v>
      </c>
      <c r="F13" s="161">
        <v>24</v>
      </c>
      <c r="G13" s="60" t="s">
        <v>18</v>
      </c>
      <c r="H13" s="10">
        <v>1</v>
      </c>
      <c r="I13" s="37">
        <v>16221.74</v>
      </c>
      <c r="J13" s="33">
        <f>H13*I13</f>
        <v>16221.74</v>
      </c>
      <c r="K13" s="34"/>
      <c r="L13" s="13"/>
      <c r="M13" s="35">
        <f>K13*L13</f>
        <v>0</v>
      </c>
      <c r="N13" s="36"/>
      <c r="O13" s="13"/>
      <c r="P13" s="33">
        <f>N13*O13</f>
        <v>0</v>
      </c>
      <c r="Q13" s="64">
        <f>J13+M13+P13</f>
        <v>16221.74</v>
      </c>
      <c r="R13" s="39"/>
      <c r="S13" s="39"/>
      <c r="T13" s="39"/>
      <c r="U13" s="1"/>
      <c r="V13" s="1"/>
      <c r="W13" s="1"/>
      <c r="X13" s="1"/>
      <c r="Y13" s="3"/>
      <c r="Z13" s="3"/>
      <c r="AA13" s="3"/>
      <c r="AB13" s="3"/>
      <c r="AC13" s="3"/>
      <c r="AD13" s="3"/>
      <c r="AE13" s="3"/>
      <c r="AF13" s="3"/>
    </row>
    <row r="14" spans="1:32" ht="9.6" customHeight="1">
      <c r="A14" s="30"/>
      <c r="B14" s="192"/>
      <c r="C14" s="192"/>
      <c r="D14" s="193"/>
      <c r="E14" s="160"/>
      <c r="F14" s="161"/>
      <c r="G14" s="60"/>
      <c r="H14" s="10"/>
      <c r="I14" s="37"/>
      <c r="J14" s="33"/>
      <c r="K14" s="34"/>
      <c r="L14" s="13"/>
      <c r="M14" s="35"/>
      <c r="N14" s="36"/>
      <c r="O14" s="13"/>
      <c r="P14" s="33"/>
      <c r="Q14" s="54"/>
      <c r="R14" s="39"/>
      <c r="S14" s="39"/>
      <c r="T14" s="39"/>
      <c r="U14" s="1"/>
      <c r="V14" s="1"/>
      <c r="W14" s="1"/>
      <c r="X14" s="1"/>
      <c r="Y14" s="3"/>
      <c r="Z14" s="3"/>
      <c r="AA14" s="3"/>
      <c r="AB14" s="3"/>
      <c r="AC14" s="3"/>
      <c r="AD14" s="3"/>
      <c r="AE14" s="3"/>
      <c r="AF14" s="3"/>
    </row>
    <row r="15" spans="1:32" ht="35.1" customHeight="1">
      <c r="A15" s="30">
        <v>5</v>
      </c>
      <c r="B15" s="192" t="s">
        <v>103</v>
      </c>
      <c r="C15" s="192" t="s">
        <v>104</v>
      </c>
      <c r="D15" s="193" t="s">
        <v>36</v>
      </c>
      <c r="E15" s="160">
        <v>1</v>
      </c>
      <c r="F15" s="161">
        <v>5</v>
      </c>
      <c r="G15" s="60" t="s">
        <v>18</v>
      </c>
      <c r="H15" s="10">
        <v>1</v>
      </c>
      <c r="I15" s="13">
        <v>24834.959999999999</v>
      </c>
      <c r="J15" s="33">
        <f t="shared" si="5"/>
        <v>24834.959999999999</v>
      </c>
      <c r="K15" s="34"/>
      <c r="L15" s="13"/>
      <c r="M15" s="35">
        <f t="shared" si="6"/>
        <v>0</v>
      </c>
      <c r="N15" s="36"/>
      <c r="O15" s="13"/>
      <c r="P15" s="33">
        <f t="shared" si="7"/>
        <v>0</v>
      </c>
      <c r="Q15" s="54">
        <f t="shared" si="8"/>
        <v>24834.959999999999</v>
      </c>
      <c r="R15" s="39"/>
      <c r="S15" s="39"/>
      <c r="T15" s="39"/>
      <c r="U15" s="1"/>
      <c r="V15" s="1"/>
      <c r="W15" s="1"/>
      <c r="X15" s="1"/>
      <c r="Y15" s="3"/>
      <c r="Z15" s="3"/>
      <c r="AA15" s="3"/>
      <c r="AB15" s="3"/>
      <c r="AC15" s="3"/>
      <c r="AD15" s="3"/>
      <c r="AE15" s="3"/>
      <c r="AF15" s="3"/>
    </row>
    <row r="16" spans="1:32" ht="35.1" customHeight="1">
      <c r="A16" s="30">
        <v>20</v>
      </c>
      <c r="B16" s="192" t="s">
        <v>103</v>
      </c>
      <c r="C16" s="192" t="s">
        <v>104</v>
      </c>
      <c r="D16" s="193" t="s">
        <v>51</v>
      </c>
      <c r="E16" s="160">
        <v>1</v>
      </c>
      <c r="F16" s="161">
        <v>20</v>
      </c>
      <c r="G16" s="60" t="s">
        <v>18</v>
      </c>
      <c r="H16" s="10">
        <v>1</v>
      </c>
      <c r="I16" s="37">
        <v>1491.95</v>
      </c>
      <c r="J16" s="45">
        <f t="shared" si="5"/>
        <v>1491.95</v>
      </c>
      <c r="K16" s="159"/>
      <c r="L16" s="37"/>
      <c r="M16" s="40">
        <f t="shared" si="6"/>
        <v>0</v>
      </c>
      <c r="N16" s="106"/>
      <c r="O16" s="37"/>
      <c r="P16" s="45">
        <f t="shared" si="7"/>
        <v>0</v>
      </c>
      <c r="Q16" s="64">
        <f t="shared" si="8"/>
        <v>1491.95</v>
      </c>
      <c r="R16" s="39"/>
      <c r="S16" s="39"/>
      <c r="T16" s="39"/>
      <c r="U16" s="1"/>
      <c r="V16" s="1"/>
      <c r="W16" s="1"/>
      <c r="X16" s="1"/>
      <c r="Y16" s="3"/>
      <c r="Z16" s="3"/>
      <c r="AA16" s="3"/>
      <c r="AB16" s="3"/>
      <c r="AC16" s="3"/>
      <c r="AD16" s="3"/>
      <c r="AE16" s="3"/>
      <c r="AF16" s="3"/>
    </row>
    <row r="17" spans="1:32" ht="15.6" customHeight="1">
      <c r="R17" s="39"/>
      <c r="S17" s="39"/>
      <c r="T17" s="39"/>
      <c r="U17" s="1"/>
      <c r="V17" s="1"/>
      <c r="W17" s="1"/>
      <c r="X17" s="1"/>
      <c r="Y17" s="3"/>
      <c r="Z17" s="3"/>
      <c r="AA17" s="3"/>
      <c r="AB17" s="3"/>
      <c r="AC17" s="3"/>
      <c r="AD17" s="3"/>
      <c r="AE17" s="3"/>
      <c r="AF17" s="3"/>
    </row>
    <row r="18" spans="1:32" ht="35.1" customHeight="1">
      <c r="A18" s="30">
        <v>25</v>
      </c>
      <c r="B18" s="192" t="s">
        <v>103</v>
      </c>
      <c r="C18" s="192" t="s">
        <v>104</v>
      </c>
      <c r="D18" s="207" t="s">
        <v>55</v>
      </c>
      <c r="E18" s="160">
        <v>1</v>
      </c>
      <c r="F18" s="161">
        <v>25</v>
      </c>
      <c r="G18" s="60" t="s">
        <v>18</v>
      </c>
      <c r="H18" s="10">
        <v>1</v>
      </c>
      <c r="I18" s="92">
        <v>1478.45</v>
      </c>
      <c r="J18" s="45">
        <f t="shared" si="5"/>
        <v>1478.45</v>
      </c>
      <c r="K18" s="34"/>
      <c r="L18" s="13"/>
      <c r="M18" s="35">
        <f t="shared" si="6"/>
        <v>0</v>
      </c>
      <c r="N18" s="36"/>
      <c r="O18" s="13"/>
      <c r="P18" s="33">
        <f t="shared" si="7"/>
        <v>0</v>
      </c>
      <c r="Q18" s="54">
        <f t="shared" si="8"/>
        <v>1478.45</v>
      </c>
      <c r="R18" s="39"/>
      <c r="S18" s="39"/>
      <c r="T18" s="39"/>
      <c r="U18" s="1"/>
      <c r="V18" s="1"/>
      <c r="W18" s="1"/>
      <c r="X18" s="1"/>
      <c r="Y18" s="3"/>
      <c r="Z18" s="3"/>
      <c r="AA18" s="3"/>
      <c r="AB18" s="3"/>
      <c r="AC18" s="3"/>
      <c r="AD18" s="3"/>
      <c r="AE18" s="3"/>
      <c r="AF18" s="3"/>
    </row>
    <row r="19" spans="1:32" ht="35.1" customHeight="1">
      <c r="A19" s="30">
        <v>26</v>
      </c>
      <c r="B19" s="192" t="s">
        <v>103</v>
      </c>
      <c r="C19" s="192" t="s">
        <v>104</v>
      </c>
      <c r="D19" s="207" t="s">
        <v>67</v>
      </c>
      <c r="E19" s="160">
        <v>1</v>
      </c>
      <c r="F19" s="161">
        <v>26</v>
      </c>
      <c r="G19" s="60" t="s">
        <v>18</v>
      </c>
      <c r="H19" s="10">
        <v>1</v>
      </c>
      <c r="I19" s="92">
        <v>5956.38</v>
      </c>
      <c r="J19" s="33">
        <f t="shared" si="5"/>
        <v>5956.38</v>
      </c>
      <c r="K19" s="34"/>
      <c r="L19" s="13"/>
      <c r="M19" s="35">
        <f t="shared" si="6"/>
        <v>0</v>
      </c>
      <c r="N19" s="36"/>
      <c r="O19" s="13"/>
      <c r="P19" s="33">
        <f t="shared" si="7"/>
        <v>0</v>
      </c>
      <c r="Q19" s="54">
        <f t="shared" si="8"/>
        <v>5956.38</v>
      </c>
      <c r="R19" s="39"/>
      <c r="S19" s="39"/>
      <c r="T19" s="39"/>
      <c r="U19" s="1"/>
      <c r="V19" s="1"/>
      <c r="W19" s="1"/>
      <c r="X19" s="1"/>
      <c r="Y19" s="3"/>
      <c r="Z19" s="3"/>
      <c r="AA19" s="3"/>
      <c r="AB19" s="3"/>
      <c r="AC19" s="3"/>
      <c r="AD19" s="3"/>
      <c r="AE19" s="3"/>
      <c r="AF19" s="3"/>
    </row>
    <row r="20" spans="1:32" ht="21.95" customHeight="1">
      <c r="A20" s="172"/>
      <c r="B20" s="172"/>
      <c r="C20" s="173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70" t="s">
        <v>92</v>
      </c>
      <c r="S20" s="171">
        <f>SUM(Q5:Q19)</f>
        <v>125024.42000000001</v>
      </c>
      <c r="T20" s="39"/>
      <c r="U20" s="1"/>
      <c r="V20" s="1"/>
      <c r="W20" s="1"/>
      <c r="X20" s="1"/>
      <c r="Y20" s="3"/>
      <c r="Z20" s="3"/>
      <c r="AA20" s="3"/>
      <c r="AB20" s="3"/>
      <c r="AC20" s="3"/>
      <c r="AD20" s="3"/>
      <c r="AE20" s="3"/>
      <c r="AF20" s="3"/>
    </row>
    <row r="21" spans="1:32" ht="21.95" customHeight="1">
      <c r="A21" s="174"/>
      <c r="B21" s="174"/>
      <c r="C21" s="175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70" t="s">
        <v>93</v>
      </c>
      <c r="S21" s="171">
        <f>S20/123*100</f>
        <v>101645.8699186992</v>
      </c>
      <c r="T21" s="39"/>
      <c r="U21" s="1"/>
      <c r="V21" s="1"/>
      <c r="W21" s="1"/>
      <c r="X21" s="1"/>
      <c r="Y21" s="3"/>
      <c r="Z21" s="3"/>
      <c r="AA21" s="3"/>
      <c r="AB21" s="3"/>
      <c r="AC21" s="3"/>
      <c r="AD21" s="3"/>
      <c r="AE21" s="3"/>
      <c r="AF21" s="3"/>
    </row>
    <row r="22" spans="1:32" ht="21.95" customHeight="1">
      <c r="A22" s="176"/>
      <c r="B22" s="176"/>
      <c r="C22" s="177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70" t="s">
        <v>94</v>
      </c>
      <c r="S22" s="171">
        <f>S21/4.3117</f>
        <v>23574.43002033982</v>
      </c>
      <c r="W22" s="1"/>
      <c r="X22" s="1"/>
      <c r="Y22" s="3"/>
      <c r="Z22" s="3"/>
      <c r="AA22" s="3"/>
      <c r="AB22" s="3"/>
      <c r="AC22" s="3"/>
      <c r="AD22" s="3"/>
      <c r="AE22" s="3"/>
      <c r="AF22" s="3"/>
    </row>
    <row r="23" spans="1:32" ht="35.1" customHeight="1">
      <c r="A23" s="30">
        <f>1+A15</f>
        <v>6</v>
      </c>
      <c r="B23" s="153"/>
      <c r="C23" s="153"/>
      <c r="D23" s="84" t="s">
        <v>37</v>
      </c>
      <c r="E23" s="160">
        <v>1</v>
      </c>
      <c r="F23" s="161">
        <v>6</v>
      </c>
      <c r="G23" s="60" t="s">
        <v>9</v>
      </c>
      <c r="H23" s="10">
        <v>1</v>
      </c>
      <c r="I23" s="37">
        <v>3600</v>
      </c>
      <c r="J23" s="33">
        <f t="shared" si="0"/>
        <v>3600</v>
      </c>
      <c r="K23" s="34"/>
      <c r="L23" s="13"/>
      <c r="M23" s="35">
        <f t="shared" si="1"/>
        <v>0</v>
      </c>
      <c r="N23" s="36"/>
      <c r="O23" s="13"/>
      <c r="P23" s="33">
        <f t="shared" si="2"/>
        <v>0</v>
      </c>
      <c r="Q23" s="149">
        <f t="shared" si="4"/>
        <v>3600</v>
      </c>
      <c r="R23" s="208" t="s">
        <v>131</v>
      </c>
      <c r="S23" s="39"/>
      <c r="T23" s="39"/>
      <c r="U23" s="1"/>
      <c r="V23" s="1"/>
      <c r="W23" s="1"/>
      <c r="X23" s="1"/>
      <c r="Y23" s="3"/>
      <c r="Z23" s="3"/>
      <c r="AA23" s="3"/>
      <c r="AB23" s="3"/>
      <c r="AC23" s="3"/>
      <c r="AD23" s="3"/>
      <c r="AE23" s="3"/>
      <c r="AF23" s="3"/>
    </row>
    <row r="24" spans="1:32" ht="21.95" customHeight="1">
      <c r="A24" s="176"/>
      <c r="B24" s="176"/>
      <c r="C24" s="177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39"/>
      <c r="S24" s="39"/>
      <c r="T24" s="39"/>
      <c r="U24" s="1"/>
      <c r="V24" s="1"/>
      <c r="W24" s="1"/>
      <c r="X24" s="1"/>
      <c r="Y24" s="3"/>
      <c r="Z24" s="3"/>
      <c r="AA24" s="3"/>
      <c r="AB24" s="3"/>
      <c r="AC24" s="3"/>
      <c r="AD24" s="3"/>
      <c r="AE24" s="3"/>
      <c r="AF24" s="3"/>
    </row>
    <row r="25" spans="1:32" ht="35.1" customHeight="1">
      <c r="A25" s="30">
        <f>1+A23</f>
        <v>7</v>
      </c>
      <c r="B25" s="153"/>
      <c r="C25" s="153"/>
      <c r="D25" s="84" t="s">
        <v>38</v>
      </c>
      <c r="E25" s="160">
        <v>1</v>
      </c>
      <c r="F25" s="161">
        <v>7</v>
      </c>
      <c r="G25" s="60" t="s">
        <v>8</v>
      </c>
      <c r="H25" s="10">
        <v>1</v>
      </c>
      <c r="I25" s="37">
        <v>4843</v>
      </c>
      <c r="J25" s="33">
        <f t="shared" si="0"/>
        <v>4843</v>
      </c>
      <c r="K25" s="34"/>
      <c r="L25" s="13"/>
      <c r="M25" s="35">
        <f t="shared" si="1"/>
        <v>0</v>
      </c>
      <c r="N25" s="36"/>
      <c r="O25" s="13"/>
      <c r="P25" s="33">
        <f t="shared" si="2"/>
        <v>0</v>
      </c>
      <c r="Q25" s="149">
        <f t="shared" si="4"/>
        <v>4843</v>
      </c>
      <c r="R25" s="324" t="s">
        <v>130</v>
      </c>
      <c r="S25" s="39"/>
      <c r="T25" s="39"/>
      <c r="U25" s="1"/>
      <c r="V25" s="1"/>
      <c r="W25" s="1"/>
      <c r="X25" s="1"/>
      <c r="Y25" s="3"/>
      <c r="Z25" s="3"/>
      <c r="AA25" s="3"/>
      <c r="AB25" s="3"/>
      <c r="AC25" s="3"/>
      <c r="AD25" s="3"/>
      <c r="AE25" s="3"/>
      <c r="AF25" s="3"/>
    </row>
    <row r="26" spans="1:32" ht="35.1" customHeight="1">
      <c r="A26" s="30">
        <v>8</v>
      </c>
      <c r="B26" s="153"/>
      <c r="C26" s="153"/>
      <c r="D26" s="84" t="s">
        <v>39</v>
      </c>
      <c r="E26" s="160">
        <v>1</v>
      </c>
      <c r="F26" s="161">
        <v>8</v>
      </c>
      <c r="G26" s="60" t="s">
        <v>18</v>
      </c>
      <c r="H26" s="10">
        <v>1</v>
      </c>
      <c r="I26" s="40">
        <v>16499.34</v>
      </c>
      <c r="J26" s="33">
        <f t="shared" si="0"/>
        <v>16499.34</v>
      </c>
      <c r="K26" s="34"/>
      <c r="L26" s="13"/>
      <c r="M26" s="35">
        <f t="shared" si="1"/>
        <v>0</v>
      </c>
      <c r="N26" s="36"/>
      <c r="O26" s="13"/>
      <c r="P26" s="33">
        <f t="shared" si="2"/>
        <v>0</v>
      </c>
      <c r="Q26" s="149">
        <f t="shared" si="4"/>
        <v>16499.34</v>
      </c>
      <c r="R26" s="325"/>
      <c r="S26" s="39"/>
      <c r="T26" s="39"/>
      <c r="U26" s="1"/>
      <c r="V26" s="1"/>
      <c r="W26" s="1"/>
      <c r="X26" s="1"/>
      <c r="Y26" s="3"/>
      <c r="Z26" s="3"/>
      <c r="AA26" s="3"/>
      <c r="AB26" s="3"/>
      <c r="AC26" s="3"/>
      <c r="AD26" s="3"/>
      <c r="AE26" s="3"/>
      <c r="AF26" s="3"/>
    </row>
    <row r="27" spans="1:32" ht="35.1" customHeight="1">
      <c r="A27" s="30">
        <v>16</v>
      </c>
      <c r="B27" s="199" t="s">
        <v>117</v>
      </c>
      <c r="C27" s="198" t="s">
        <v>118</v>
      </c>
      <c r="D27" s="193" t="s">
        <v>119</v>
      </c>
      <c r="E27" s="160">
        <v>1</v>
      </c>
      <c r="F27" s="161">
        <v>16</v>
      </c>
      <c r="G27" s="60" t="s">
        <v>8</v>
      </c>
      <c r="H27" s="10">
        <v>2</v>
      </c>
      <c r="I27" s="13">
        <v>5781.31</v>
      </c>
      <c r="J27" s="33">
        <f>H27*I27</f>
        <v>11562.62</v>
      </c>
      <c r="K27" s="34"/>
      <c r="L27" s="13"/>
      <c r="M27" s="35">
        <f>K27*L27</f>
        <v>0</v>
      </c>
      <c r="N27" s="36"/>
      <c r="O27" s="13"/>
      <c r="P27" s="33">
        <f>N27*O27</f>
        <v>0</v>
      </c>
      <c r="Q27" s="149">
        <f>J27+M27+P27</f>
        <v>11562.62</v>
      </c>
      <c r="R27" s="326"/>
      <c r="S27" s="39"/>
      <c r="T27" s="39"/>
      <c r="U27" s="1"/>
      <c r="V27" s="1"/>
      <c r="W27" s="1"/>
      <c r="X27" s="1"/>
      <c r="Y27" s="3"/>
      <c r="Z27" s="3"/>
      <c r="AA27" s="3"/>
      <c r="AB27" s="3"/>
      <c r="AC27" s="3"/>
      <c r="AD27" s="3"/>
      <c r="AE27" s="3"/>
      <c r="AF27" s="3"/>
    </row>
    <row r="28" spans="1:32" ht="21.95" customHeight="1">
      <c r="A28" s="172"/>
      <c r="B28" s="172"/>
      <c r="C28" s="173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70" t="s">
        <v>92</v>
      </c>
      <c r="S28" s="171">
        <f>SUM(Q25:Q27)</f>
        <v>32904.959999999999</v>
      </c>
      <c r="T28" s="39"/>
      <c r="U28" s="1"/>
      <c r="V28" s="1"/>
      <c r="W28" s="1"/>
      <c r="X28" s="1"/>
      <c r="Y28" s="3"/>
      <c r="Z28" s="3"/>
      <c r="AA28" s="3"/>
      <c r="AB28" s="3"/>
      <c r="AC28" s="3"/>
      <c r="AD28" s="3"/>
      <c r="AE28" s="3"/>
      <c r="AF28" s="3"/>
    </row>
    <row r="29" spans="1:32" ht="21.95" customHeight="1">
      <c r="A29" s="174"/>
      <c r="B29" s="174"/>
      <c r="C29" s="175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70" t="s">
        <v>93</v>
      </c>
      <c r="S29" s="171">
        <f>S28/123*100</f>
        <v>26752</v>
      </c>
      <c r="T29" s="39"/>
      <c r="U29" s="1"/>
      <c r="V29" s="1"/>
      <c r="W29" s="1"/>
      <c r="X29" s="1"/>
      <c r="Y29" s="3"/>
      <c r="Z29" s="3"/>
      <c r="AA29" s="3"/>
      <c r="AB29" s="3"/>
      <c r="AC29" s="3"/>
      <c r="AD29" s="3"/>
      <c r="AE29" s="3"/>
      <c r="AF29" s="3"/>
    </row>
    <row r="30" spans="1:32" ht="21.95" customHeight="1">
      <c r="A30" s="176"/>
      <c r="B30" s="176"/>
      <c r="C30" s="177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70" t="s">
        <v>94</v>
      </c>
      <c r="S30" s="171">
        <f>S29/4.3117</f>
        <v>6204.5133010181598</v>
      </c>
      <c r="T30" s="39"/>
      <c r="U30" s="1"/>
      <c r="V30" s="1"/>
      <c r="W30" s="1"/>
      <c r="X30" s="1"/>
      <c r="Y30" s="3"/>
      <c r="Z30" s="3"/>
      <c r="AA30" s="3"/>
      <c r="AB30" s="3"/>
      <c r="AC30" s="3"/>
      <c r="AD30" s="3"/>
      <c r="AE30" s="3"/>
      <c r="AF30" s="3"/>
    </row>
    <row r="31" spans="1:32" ht="35.1" customHeight="1">
      <c r="A31" s="30">
        <v>14</v>
      </c>
      <c r="B31" s="192" t="s">
        <v>106</v>
      </c>
      <c r="C31" s="192" t="s">
        <v>107</v>
      </c>
      <c r="D31" s="193" t="s">
        <v>121</v>
      </c>
      <c r="E31" s="160">
        <v>1</v>
      </c>
      <c r="F31" s="161">
        <v>14</v>
      </c>
      <c r="G31" s="60" t="s">
        <v>8</v>
      </c>
      <c r="H31" s="10">
        <v>57</v>
      </c>
      <c r="I31" s="13">
        <v>2529</v>
      </c>
      <c r="J31" s="33">
        <f t="shared" si="0"/>
        <v>144153</v>
      </c>
      <c r="K31" s="34"/>
      <c r="L31" s="13"/>
      <c r="M31" s="35">
        <f t="shared" si="1"/>
        <v>0</v>
      </c>
      <c r="N31" s="36"/>
      <c r="O31" s="13"/>
      <c r="P31" s="33">
        <f t="shared" si="2"/>
        <v>0</v>
      </c>
      <c r="Q31" s="149">
        <f t="shared" si="4"/>
        <v>144153</v>
      </c>
      <c r="R31" s="327" t="s">
        <v>129</v>
      </c>
      <c r="S31" s="39"/>
      <c r="T31" s="39"/>
      <c r="U31" s="1"/>
      <c r="V31" s="1"/>
      <c r="W31" s="1"/>
      <c r="X31" s="1"/>
      <c r="Y31" s="3"/>
      <c r="Z31" s="3"/>
      <c r="AA31" s="3"/>
      <c r="AB31" s="3"/>
      <c r="AC31" s="3"/>
      <c r="AD31" s="3"/>
      <c r="AE31" s="3"/>
      <c r="AF31" s="3"/>
    </row>
    <row r="32" spans="1:32" ht="35.1" customHeight="1">
      <c r="A32" s="30">
        <v>17</v>
      </c>
      <c r="B32" s="200" t="s">
        <v>110</v>
      </c>
      <c r="C32" s="192" t="s">
        <v>111</v>
      </c>
      <c r="D32" s="193" t="s">
        <v>114</v>
      </c>
      <c r="E32" s="160">
        <v>1</v>
      </c>
      <c r="F32" s="161">
        <v>17</v>
      </c>
      <c r="G32" s="60" t="s">
        <v>8</v>
      </c>
      <c r="H32" s="10">
        <v>2</v>
      </c>
      <c r="I32" s="13">
        <v>8499</v>
      </c>
      <c r="J32" s="33">
        <f t="shared" si="0"/>
        <v>16998</v>
      </c>
      <c r="K32" s="34"/>
      <c r="L32" s="13"/>
      <c r="M32" s="35">
        <f t="shared" si="1"/>
        <v>0</v>
      </c>
      <c r="N32" s="36"/>
      <c r="O32" s="13"/>
      <c r="P32" s="33">
        <f t="shared" si="2"/>
        <v>0</v>
      </c>
      <c r="Q32" s="149">
        <f t="shared" si="4"/>
        <v>16998</v>
      </c>
      <c r="R32" s="328"/>
      <c r="S32" s="39"/>
      <c r="T32" s="39"/>
      <c r="U32" s="1"/>
      <c r="V32" s="1"/>
      <c r="W32" s="1"/>
      <c r="X32" s="1"/>
      <c r="Y32" s="3"/>
      <c r="Z32" s="3"/>
      <c r="AA32" s="3"/>
      <c r="AB32" s="3"/>
      <c r="AC32" s="3"/>
      <c r="AD32" s="3"/>
      <c r="AE32" s="3"/>
      <c r="AF32" s="3"/>
    </row>
    <row r="33" spans="1:32" ht="35.1" customHeight="1">
      <c r="A33" s="30" t="s">
        <v>101</v>
      </c>
      <c r="B33" s="201" t="s">
        <v>115</v>
      </c>
      <c r="C33" s="194" t="s">
        <v>116</v>
      </c>
      <c r="D33" s="193" t="s">
        <v>113</v>
      </c>
      <c r="E33" s="160">
        <v>1</v>
      </c>
      <c r="F33" s="161" t="s">
        <v>97</v>
      </c>
      <c r="G33" s="60" t="s">
        <v>8</v>
      </c>
      <c r="H33" s="10">
        <v>3</v>
      </c>
      <c r="I33" s="92">
        <v>8930</v>
      </c>
      <c r="J33" s="33">
        <f t="shared" si="0"/>
        <v>26790</v>
      </c>
      <c r="K33" s="34"/>
      <c r="L33" s="13"/>
      <c r="M33" s="35">
        <f t="shared" si="1"/>
        <v>0</v>
      </c>
      <c r="N33" s="36"/>
      <c r="O33" s="13"/>
      <c r="P33" s="33">
        <f t="shared" si="2"/>
        <v>0</v>
      </c>
      <c r="Q33" s="149">
        <f t="shared" si="4"/>
        <v>26790</v>
      </c>
      <c r="R33" s="328"/>
      <c r="S33" s="39"/>
      <c r="T33" s="39"/>
      <c r="U33" s="1">
        <v>1460</v>
      </c>
      <c r="V33" s="1"/>
      <c r="W33" s="1"/>
      <c r="X33" s="1"/>
      <c r="Y33" s="3"/>
      <c r="Z33" s="3"/>
      <c r="AA33" s="3"/>
      <c r="AB33" s="3"/>
      <c r="AC33" s="3"/>
      <c r="AD33" s="3"/>
      <c r="AE33" s="3"/>
      <c r="AF33" s="3"/>
    </row>
    <row r="34" spans="1:32" ht="35.1" customHeight="1">
      <c r="A34" s="30">
        <v>19</v>
      </c>
      <c r="B34" s="197" t="s">
        <v>110</v>
      </c>
      <c r="C34" s="198" t="s">
        <v>111</v>
      </c>
      <c r="D34" s="193" t="s">
        <v>112</v>
      </c>
      <c r="E34" s="160">
        <v>1</v>
      </c>
      <c r="F34" s="161">
        <v>19</v>
      </c>
      <c r="G34" s="60" t="s">
        <v>8</v>
      </c>
      <c r="H34" s="10">
        <v>1</v>
      </c>
      <c r="I34" s="92">
        <v>3290</v>
      </c>
      <c r="J34" s="33">
        <f t="shared" si="0"/>
        <v>3290</v>
      </c>
      <c r="K34" s="34"/>
      <c r="L34" s="13"/>
      <c r="M34" s="35">
        <f t="shared" si="1"/>
        <v>0</v>
      </c>
      <c r="N34" s="36"/>
      <c r="O34" s="13"/>
      <c r="P34" s="33">
        <f t="shared" si="2"/>
        <v>0</v>
      </c>
      <c r="Q34" s="149">
        <f t="shared" si="4"/>
        <v>3290</v>
      </c>
      <c r="R34" s="328"/>
      <c r="S34" s="39"/>
      <c r="T34" s="39"/>
      <c r="U34" s="1">
        <v>1197</v>
      </c>
      <c r="V34" s="1"/>
      <c r="W34" s="1"/>
      <c r="X34" s="1"/>
      <c r="Y34" s="3"/>
      <c r="Z34" s="3"/>
      <c r="AA34" s="3"/>
      <c r="AB34" s="3"/>
      <c r="AC34" s="3"/>
      <c r="AD34" s="3"/>
      <c r="AE34" s="3"/>
      <c r="AF34" s="3"/>
    </row>
    <row r="35" spans="1:32" ht="35.1" customHeight="1">
      <c r="A35" s="30">
        <v>30</v>
      </c>
      <c r="B35" s="201" t="s">
        <v>108</v>
      </c>
      <c r="C35" s="194" t="s">
        <v>109</v>
      </c>
      <c r="D35" s="195" t="s">
        <v>56</v>
      </c>
      <c r="E35" s="162">
        <v>2</v>
      </c>
      <c r="F35" s="161">
        <v>4</v>
      </c>
      <c r="G35" s="60" t="s">
        <v>8</v>
      </c>
      <c r="H35" s="10">
        <v>46</v>
      </c>
      <c r="I35" s="37">
        <v>249</v>
      </c>
      <c r="J35" s="33">
        <f>H35*I35</f>
        <v>11454</v>
      </c>
      <c r="K35" s="34"/>
      <c r="L35" s="13"/>
      <c r="M35" s="35">
        <f>K35*L35</f>
        <v>0</v>
      </c>
      <c r="N35" s="10"/>
      <c r="O35" s="13"/>
      <c r="P35" s="33">
        <f>N35*O35</f>
        <v>0</v>
      </c>
      <c r="Q35" s="149">
        <f>J35+M35+P35</f>
        <v>11454</v>
      </c>
      <c r="R35" s="328"/>
      <c r="S35" s="27"/>
      <c r="T35" s="27"/>
      <c r="U35" s="1">
        <v>598</v>
      </c>
      <c r="V35" s="1"/>
      <c r="W35" s="1"/>
      <c r="X35" s="1"/>
      <c r="Y35" s="3"/>
      <c r="Z35" s="3"/>
      <c r="AA35" s="3"/>
      <c r="AB35" s="3"/>
      <c r="AC35" s="3"/>
      <c r="AD35" s="3"/>
      <c r="AE35" s="3"/>
      <c r="AF35" s="3"/>
    </row>
    <row r="36" spans="1:32" ht="35.1" customHeight="1">
      <c r="A36" s="100">
        <v>32</v>
      </c>
      <c r="B36" s="201" t="s">
        <v>108</v>
      </c>
      <c r="C36" s="194" t="s">
        <v>109</v>
      </c>
      <c r="D36" s="196" t="s">
        <v>62</v>
      </c>
      <c r="E36" s="160">
        <v>3</v>
      </c>
      <c r="F36" s="161">
        <v>2</v>
      </c>
      <c r="G36" s="81" t="s">
        <v>8</v>
      </c>
      <c r="H36" s="10">
        <v>128</v>
      </c>
      <c r="I36" s="37">
        <v>57</v>
      </c>
      <c r="J36" s="45">
        <f>H36*I36</f>
        <v>7296</v>
      </c>
      <c r="K36" s="51"/>
      <c r="L36" s="37"/>
      <c r="M36" s="35">
        <f>K36*L36</f>
        <v>0</v>
      </c>
      <c r="N36" s="50"/>
      <c r="O36" s="13"/>
      <c r="P36" s="33">
        <f>N36*O36</f>
        <v>0</v>
      </c>
      <c r="Q36" s="209">
        <f>J36+M36+P36</f>
        <v>7296</v>
      </c>
      <c r="R36" s="328"/>
      <c r="S36" s="27"/>
      <c r="T36" s="27"/>
      <c r="U36" s="1">
        <v>132</v>
      </c>
      <c r="V36" s="1"/>
      <c r="W36" s="1"/>
      <c r="X36" s="1"/>
      <c r="Y36" s="3"/>
      <c r="Z36" s="3"/>
      <c r="AA36" s="3"/>
      <c r="AB36" s="3"/>
      <c r="AC36" s="3"/>
      <c r="AD36" s="3"/>
      <c r="AE36" s="3"/>
      <c r="AF36" s="3"/>
    </row>
    <row r="37" spans="1:32" ht="35.1" customHeight="1">
      <c r="A37" s="30">
        <v>15</v>
      </c>
      <c r="B37" s="197" t="s">
        <v>124</v>
      </c>
      <c r="C37" s="198" t="s">
        <v>125</v>
      </c>
      <c r="D37" s="193" t="s">
        <v>120</v>
      </c>
      <c r="E37" s="160">
        <v>1</v>
      </c>
      <c r="F37" s="161">
        <v>15</v>
      </c>
      <c r="G37" s="60" t="s">
        <v>8</v>
      </c>
      <c r="H37" s="10">
        <v>28</v>
      </c>
      <c r="I37" s="13">
        <v>219</v>
      </c>
      <c r="J37" s="33">
        <f>H37*I37</f>
        <v>6132</v>
      </c>
      <c r="K37" s="34"/>
      <c r="L37" s="13"/>
      <c r="M37" s="35"/>
      <c r="N37" s="36"/>
      <c r="O37" s="13"/>
      <c r="P37" s="33"/>
      <c r="Q37" s="149">
        <f>J37+M37+P37</f>
        <v>6132</v>
      </c>
      <c r="R37" s="328"/>
      <c r="S37" s="39"/>
      <c r="T37" s="39"/>
      <c r="U37" s="1">
        <v>520</v>
      </c>
      <c r="V37" s="1"/>
      <c r="W37" s="1"/>
      <c r="X37" s="1"/>
      <c r="Y37" s="3"/>
      <c r="Z37" s="3"/>
      <c r="AA37" s="3"/>
      <c r="AB37" s="3"/>
      <c r="AC37" s="3"/>
      <c r="AD37" s="3"/>
      <c r="AE37" s="3"/>
      <c r="AF37" s="3"/>
    </row>
    <row r="38" spans="1:32" ht="35.1" customHeight="1">
      <c r="A38" s="30">
        <v>4</v>
      </c>
      <c r="B38" s="194" t="s">
        <v>122</v>
      </c>
      <c r="C38" s="194" t="s">
        <v>123</v>
      </c>
      <c r="D38" s="207" t="s">
        <v>70</v>
      </c>
      <c r="E38" s="160">
        <v>1</v>
      </c>
      <c r="F38" s="161">
        <v>4</v>
      </c>
      <c r="G38" s="60" t="s">
        <v>8</v>
      </c>
      <c r="H38" s="10">
        <v>1</v>
      </c>
      <c r="I38" s="13">
        <v>9490</v>
      </c>
      <c r="J38" s="33">
        <f>H38*I38</f>
        <v>9490</v>
      </c>
      <c r="K38" s="34"/>
      <c r="L38" s="13"/>
      <c r="M38" s="35">
        <f>K38*L38</f>
        <v>0</v>
      </c>
      <c r="N38" s="36"/>
      <c r="O38" s="13"/>
      <c r="P38" s="33">
        <f>N38*O38</f>
        <v>0</v>
      </c>
      <c r="Q38" s="149">
        <f>J38+M38+P38</f>
        <v>9490</v>
      </c>
      <c r="R38" s="329"/>
      <c r="S38" s="39"/>
      <c r="T38" s="39"/>
      <c r="U38" s="1">
        <v>190</v>
      </c>
      <c r="V38" s="1"/>
      <c r="W38" s="1"/>
      <c r="X38" s="1"/>
      <c r="Y38" s="3"/>
      <c r="Z38" s="3"/>
      <c r="AA38" s="3"/>
      <c r="AB38" s="3"/>
      <c r="AC38" s="3"/>
      <c r="AD38" s="3"/>
      <c r="AE38" s="3"/>
      <c r="AF38" s="3"/>
    </row>
    <row r="39" spans="1:32" ht="21.95" customHeight="1">
      <c r="A39" s="172"/>
      <c r="B39" s="172"/>
      <c r="C39" s="173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70" t="s">
        <v>92</v>
      </c>
      <c r="S39" s="171">
        <f>SUM(Q31:Q38)</f>
        <v>225603</v>
      </c>
      <c r="T39" s="39"/>
      <c r="U39" s="1">
        <v>48</v>
      </c>
      <c r="V39" s="1"/>
      <c r="W39" s="1"/>
      <c r="X39" s="1"/>
      <c r="Y39" s="3"/>
      <c r="Z39" s="3"/>
      <c r="AA39" s="3"/>
      <c r="AB39" s="3"/>
      <c r="AC39" s="3"/>
      <c r="AD39" s="3"/>
      <c r="AE39" s="3"/>
      <c r="AF39" s="3"/>
    </row>
    <row r="40" spans="1:32" ht="21.95" customHeight="1">
      <c r="A40" s="174"/>
      <c r="B40" s="174"/>
      <c r="C40" s="175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70" t="s">
        <v>93</v>
      </c>
      <c r="S40" s="171">
        <f>(S39-Q33)/123*100+Q33</f>
        <v>188426.58536585365</v>
      </c>
      <c r="T40" s="39"/>
      <c r="U40" s="1">
        <v>610</v>
      </c>
      <c r="V40" s="1"/>
      <c r="W40" s="1"/>
      <c r="X40" s="1"/>
      <c r="Y40" s="3"/>
      <c r="Z40" s="3"/>
      <c r="AA40" s="3"/>
      <c r="AB40" s="3"/>
      <c r="AC40" s="3"/>
      <c r="AD40" s="3"/>
      <c r="AE40" s="3"/>
      <c r="AF40" s="3"/>
    </row>
    <row r="41" spans="1:32" ht="21.95" customHeight="1">
      <c r="A41" s="176"/>
      <c r="B41" s="176"/>
      <c r="C41" s="177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70" t="s">
        <v>94</v>
      </c>
      <c r="S41" s="171">
        <f>S40/4.3117</f>
        <v>43701.228138751219</v>
      </c>
      <c r="T41" s="39"/>
      <c r="U41" s="1">
        <v>2155</v>
      </c>
      <c r="V41" s="1"/>
      <c r="W41" s="1"/>
      <c r="X41" s="1"/>
      <c r="Y41" s="3"/>
      <c r="Z41" s="3"/>
      <c r="AA41" s="3"/>
      <c r="AB41" s="3"/>
      <c r="AC41" s="3"/>
      <c r="AD41" s="3"/>
      <c r="AE41" s="3"/>
      <c r="AF41" s="3"/>
    </row>
    <row r="42" spans="1:32" ht="35.1" customHeight="1">
      <c r="A42" s="30">
        <v>21</v>
      </c>
      <c r="B42" s="153"/>
      <c r="C42" s="153"/>
      <c r="D42" s="84" t="s">
        <v>52</v>
      </c>
      <c r="E42" s="160">
        <v>1</v>
      </c>
      <c r="F42" s="161">
        <v>21</v>
      </c>
      <c r="G42" s="60" t="s">
        <v>18</v>
      </c>
      <c r="H42" s="10">
        <v>1</v>
      </c>
      <c r="I42" s="37">
        <v>53308.49</v>
      </c>
      <c r="J42" s="33">
        <f t="shared" si="0"/>
        <v>53308.49</v>
      </c>
      <c r="K42" s="34"/>
      <c r="L42" s="13"/>
      <c r="M42" s="35">
        <f t="shared" si="1"/>
        <v>0</v>
      </c>
      <c r="N42" s="36"/>
      <c r="O42" s="13"/>
      <c r="P42" s="33">
        <f t="shared" si="2"/>
        <v>0</v>
      </c>
      <c r="Q42" s="149">
        <f t="shared" si="4"/>
        <v>53308.49</v>
      </c>
      <c r="R42" s="330" t="s">
        <v>128</v>
      </c>
      <c r="S42" s="39"/>
      <c r="T42" s="39"/>
      <c r="U42" s="1">
        <v>840</v>
      </c>
      <c r="V42" s="1"/>
      <c r="W42" s="1"/>
      <c r="X42" s="1"/>
      <c r="Y42" s="3"/>
      <c r="Z42" s="3"/>
      <c r="AA42" s="3"/>
      <c r="AB42" s="3"/>
      <c r="AC42" s="3"/>
      <c r="AD42" s="3"/>
      <c r="AE42" s="3"/>
      <c r="AF42" s="3"/>
    </row>
    <row r="43" spans="1:32" ht="35.1" customHeight="1">
      <c r="A43" s="30">
        <v>22</v>
      </c>
      <c r="B43" s="153"/>
      <c r="C43" s="153" t="s">
        <v>105</v>
      </c>
      <c r="D43" s="84" t="s">
        <v>53</v>
      </c>
      <c r="E43" s="160">
        <v>1</v>
      </c>
      <c r="F43" s="161">
        <v>22</v>
      </c>
      <c r="G43" s="60" t="s">
        <v>18</v>
      </c>
      <c r="H43" s="10">
        <v>1</v>
      </c>
      <c r="I43" s="37">
        <v>19490</v>
      </c>
      <c r="J43" s="33">
        <f t="shared" si="0"/>
        <v>19490</v>
      </c>
      <c r="K43" s="34"/>
      <c r="L43" s="13"/>
      <c r="M43" s="35">
        <f t="shared" si="1"/>
        <v>0</v>
      </c>
      <c r="N43" s="36"/>
      <c r="O43" s="13"/>
      <c r="P43" s="33">
        <f t="shared" si="2"/>
        <v>0</v>
      </c>
      <c r="Q43" s="149">
        <f t="shared" si="4"/>
        <v>19490</v>
      </c>
      <c r="R43" s="331"/>
      <c r="S43" s="39"/>
      <c r="T43" s="39"/>
      <c r="U43" s="1">
        <v>579</v>
      </c>
      <c r="V43" s="1"/>
      <c r="W43" s="1"/>
      <c r="X43" s="1"/>
      <c r="Y43" s="3"/>
      <c r="Z43" s="3"/>
      <c r="AA43" s="3"/>
      <c r="AB43" s="3"/>
      <c r="AC43" s="3"/>
      <c r="AD43" s="3"/>
      <c r="AE43" s="3"/>
      <c r="AF43" s="3"/>
    </row>
    <row r="44" spans="1:32" ht="21.95" customHeight="1">
      <c r="A44" s="172"/>
      <c r="B44" s="172"/>
      <c r="C44" s="173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70" t="s">
        <v>92</v>
      </c>
      <c r="S44" s="171">
        <f>SUM(Q42:Q43)</f>
        <v>72798.489999999991</v>
      </c>
      <c r="T44" s="39"/>
      <c r="U44" s="1">
        <v>164</v>
      </c>
      <c r="V44" s="1"/>
      <c r="W44" s="1"/>
      <c r="X44" s="1"/>
      <c r="Y44" s="3"/>
      <c r="Z44" s="3"/>
      <c r="AA44" s="3"/>
      <c r="AB44" s="3"/>
      <c r="AC44" s="3"/>
      <c r="AD44" s="3"/>
      <c r="AE44" s="3"/>
      <c r="AF44" s="3"/>
    </row>
    <row r="45" spans="1:32" ht="21.95" customHeight="1">
      <c r="A45" s="174"/>
      <c r="B45" s="174"/>
      <c r="C45" s="175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70" t="s">
        <v>93</v>
      </c>
      <c r="S45" s="171">
        <f>S44/123*100</f>
        <v>59185.76422764227</v>
      </c>
      <c r="T45" s="39"/>
      <c r="U45" s="1">
        <v>570</v>
      </c>
      <c r="V45" s="1"/>
      <c r="W45" s="1"/>
      <c r="X45" s="1"/>
      <c r="Y45" s="3"/>
      <c r="Z45" s="3"/>
      <c r="AA45" s="3"/>
      <c r="AB45" s="3"/>
      <c r="AC45" s="3"/>
      <c r="AD45" s="3"/>
      <c r="AE45" s="3"/>
      <c r="AF45" s="3"/>
    </row>
    <row r="46" spans="1:32" ht="21.95" customHeight="1">
      <c r="A46" s="176"/>
      <c r="B46" s="176"/>
      <c r="C46" s="177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70" t="s">
        <v>94</v>
      </c>
      <c r="S46" s="171">
        <f>S45/4.3117</f>
        <v>13726.781600677754</v>
      </c>
      <c r="T46" s="39"/>
      <c r="U46" s="1">
        <v>856</v>
      </c>
      <c r="V46" s="1"/>
      <c r="W46" s="1"/>
      <c r="X46" s="1"/>
      <c r="Y46" s="3"/>
      <c r="Z46" s="3"/>
      <c r="AA46" s="3"/>
      <c r="AB46" s="3"/>
      <c r="AC46" s="3"/>
      <c r="AD46" s="3"/>
      <c r="AE46" s="3"/>
      <c r="AF46" s="3"/>
    </row>
    <row r="47" spans="1:32" ht="35.1" customHeight="1">
      <c r="A47" s="30">
        <v>27</v>
      </c>
      <c r="B47" s="153"/>
      <c r="C47" s="153"/>
      <c r="D47" s="86" t="s">
        <v>100</v>
      </c>
      <c r="E47" s="162">
        <v>2</v>
      </c>
      <c r="F47" s="161">
        <v>1</v>
      </c>
      <c r="G47" s="60" t="s">
        <v>18</v>
      </c>
      <c r="H47" s="10">
        <v>1</v>
      </c>
      <c r="I47" s="37">
        <f>38288-I61-I63</f>
        <v>29230</v>
      </c>
      <c r="J47" s="45">
        <f>H47*I47</f>
        <v>29230</v>
      </c>
      <c r="K47" s="104">
        <v>1</v>
      </c>
      <c r="L47" s="37">
        <f>42720-L61-L63</f>
        <v>29600</v>
      </c>
      <c r="M47" s="35">
        <f>K47*L47</f>
        <v>29600</v>
      </c>
      <c r="N47" s="36"/>
      <c r="O47" s="13"/>
      <c r="P47" s="33">
        <f>N47*O47</f>
        <v>0</v>
      </c>
      <c r="Q47" s="149">
        <f>J47+M47+P47</f>
        <v>58830</v>
      </c>
      <c r="R47" s="210">
        <f>Q47/123*100</f>
        <v>47829.268292682929</v>
      </c>
      <c r="S47" s="27"/>
      <c r="T47" s="179"/>
      <c r="U47" s="1">
        <v>270</v>
      </c>
      <c r="V47" s="1"/>
      <c r="W47" s="1"/>
      <c r="X47" s="189">
        <f>SUM(T47:W47)</f>
        <v>270</v>
      </c>
      <c r="Y47" s="3"/>
      <c r="Z47" s="3"/>
      <c r="AA47" s="3"/>
      <c r="AB47" s="3"/>
      <c r="AC47" s="3"/>
      <c r="AD47" s="3"/>
      <c r="AE47" s="3"/>
      <c r="AF47" s="3"/>
    </row>
    <row r="48" spans="1:32" ht="21.95" customHeight="1">
      <c r="A48" s="176"/>
      <c r="B48" s="176"/>
      <c r="C48" s="177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27"/>
      <c r="S48" s="27">
        <v>18</v>
      </c>
      <c r="T48" s="27"/>
      <c r="U48" s="27">
        <v>485</v>
      </c>
      <c r="V48" s="27"/>
      <c r="W48" s="1"/>
      <c r="X48" s="1">
        <v>11298</v>
      </c>
      <c r="Y48" s="3"/>
      <c r="Z48" s="3"/>
      <c r="AA48" s="3"/>
      <c r="AB48" s="3"/>
      <c r="AC48" s="3"/>
      <c r="AD48" s="3"/>
      <c r="AE48" s="3"/>
      <c r="AF48" s="3"/>
    </row>
    <row r="49" spans="1:32" ht="35.1" customHeight="1">
      <c r="A49" s="30">
        <v>28</v>
      </c>
      <c r="B49" s="153"/>
      <c r="C49" s="153"/>
      <c r="D49" s="101" t="s">
        <v>71</v>
      </c>
      <c r="E49" s="162">
        <v>2</v>
      </c>
      <c r="F49" s="161">
        <v>2</v>
      </c>
      <c r="G49" s="60" t="s">
        <v>18</v>
      </c>
      <c r="H49" s="21">
        <v>1</v>
      </c>
      <c r="I49" s="37">
        <v>21400</v>
      </c>
      <c r="J49" s="45">
        <f>H49*I49</f>
        <v>21400</v>
      </c>
      <c r="K49" s="104"/>
      <c r="L49" s="37"/>
      <c r="M49" s="40">
        <f>K49*L49</f>
        <v>0</v>
      </c>
      <c r="N49" s="21"/>
      <c r="O49" s="37"/>
      <c r="P49" s="45">
        <f>N49*O49</f>
        <v>0</v>
      </c>
      <c r="Q49" s="54">
        <f>J49+M49+P49</f>
        <v>21400</v>
      </c>
      <c r="R49" s="210">
        <f>Q49/123*100</f>
        <v>17398.373983739835</v>
      </c>
      <c r="S49" s="27">
        <f>189+138</f>
        <v>327</v>
      </c>
      <c r="T49" s="27"/>
      <c r="U49" s="27">
        <v>490</v>
      </c>
      <c r="V49" s="27"/>
      <c r="W49" s="1"/>
      <c r="X49" s="1">
        <v>10880</v>
      </c>
      <c r="Y49" s="3"/>
      <c r="Z49" s="3"/>
      <c r="AA49" s="3"/>
      <c r="AB49" s="3"/>
      <c r="AC49" s="3"/>
      <c r="AD49" s="3"/>
      <c r="AE49" s="3"/>
      <c r="AF49" s="3"/>
    </row>
    <row r="50" spans="1:32" ht="21.95" customHeight="1">
      <c r="A50" s="176"/>
      <c r="B50" s="176"/>
      <c r="C50" s="177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S50">
        <v>14</v>
      </c>
      <c r="U50" s="1">
        <v>510</v>
      </c>
      <c r="X50" s="6"/>
    </row>
    <row r="51" spans="1:32" ht="35.1" customHeight="1">
      <c r="A51" s="100">
        <f>1+A35</f>
        <v>31</v>
      </c>
      <c r="B51" s="154"/>
      <c r="C51" s="154"/>
      <c r="D51" s="84" t="s">
        <v>58</v>
      </c>
      <c r="E51" s="160">
        <v>3</v>
      </c>
      <c r="F51" s="161">
        <v>1</v>
      </c>
      <c r="G51" s="60" t="s">
        <v>63</v>
      </c>
      <c r="H51" s="21">
        <v>16</v>
      </c>
      <c r="I51" s="92">
        <v>2011.15</v>
      </c>
      <c r="J51" s="33">
        <f>H51*I51</f>
        <v>32178.400000000001</v>
      </c>
      <c r="K51" s="34"/>
      <c r="L51" s="13"/>
      <c r="M51" s="35">
        <f t="shared" ref="M51:M59" si="9">K51*L51</f>
        <v>0</v>
      </c>
      <c r="N51" s="36"/>
      <c r="O51" s="13"/>
      <c r="P51" s="33">
        <f t="shared" ref="P51:P59" si="10">N51*O51</f>
        <v>0</v>
      </c>
      <c r="Q51" s="149">
        <f t="shared" ref="Q51:Q59" si="11">J51+M51+P51</f>
        <v>32178.400000000001</v>
      </c>
      <c r="R51" s="210">
        <f>Q51/123*100</f>
        <v>26161.300813008133</v>
      </c>
      <c r="S51" s="27"/>
      <c r="T51" s="27"/>
      <c r="U51" s="1">
        <v>60</v>
      </c>
      <c r="V51" s="1"/>
      <c r="W51" s="1"/>
      <c r="X51" s="1"/>
      <c r="Y51" s="3"/>
      <c r="Z51" s="3"/>
      <c r="AA51" s="3"/>
      <c r="AB51" s="3"/>
      <c r="AC51" s="3"/>
      <c r="AD51" s="3"/>
      <c r="AE51" s="3"/>
      <c r="AF51" s="3"/>
    </row>
    <row r="52" spans="1:32" ht="21.95" customHeight="1">
      <c r="A52" s="176"/>
      <c r="B52" s="176"/>
      <c r="C52" s="177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70" t="s">
        <v>94</v>
      </c>
      <c r="S52" s="27"/>
      <c r="U52" s="1">
        <v>169</v>
      </c>
    </row>
    <row r="53" spans="1:32" ht="35.1" customHeight="1">
      <c r="A53" s="100">
        <v>35</v>
      </c>
      <c r="B53" s="154"/>
      <c r="C53" s="154"/>
      <c r="D53" s="84" t="s">
        <v>68</v>
      </c>
      <c r="E53" s="160">
        <v>3</v>
      </c>
      <c r="F53" s="161">
        <v>5</v>
      </c>
      <c r="G53" s="60" t="s">
        <v>57</v>
      </c>
      <c r="H53" s="10"/>
      <c r="I53" s="13"/>
      <c r="J53" s="33"/>
      <c r="K53" s="7">
        <v>1</v>
      </c>
      <c r="L53" s="37">
        <v>52556.09</v>
      </c>
      <c r="M53" s="40">
        <f t="shared" si="9"/>
        <v>52556.09</v>
      </c>
      <c r="N53" s="106">
        <v>1</v>
      </c>
      <c r="O53" s="37">
        <v>101828.74</v>
      </c>
      <c r="P53" s="33">
        <f t="shared" si="10"/>
        <v>101828.74</v>
      </c>
      <c r="Q53" s="149">
        <f t="shared" si="11"/>
        <v>154384.83000000002</v>
      </c>
      <c r="R53" s="210">
        <f>Q53/123*100</f>
        <v>125516.12195121952</v>
      </c>
      <c r="S53" s="27"/>
      <c r="T53" s="27"/>
      <c r="U53" s="1">
        <v>400</v>
      </c>
      <c r="V53" s="1"/>
      <c r="W53" s="1"/>
      <c r="X53" s="1"/>
      <c r="Y53" s="3"/>
      <c r="Z53" s="3"/>
      <c r="AA53" s="3"/>
      <c r="AB53" s="3"/>
      <c r="AC53" s="3"/>
      <c r="AD53" s="3"/>
      <c r="AE53" s="3"/>
      <c r="AF53" s="3"/>
    </row>
    <row r="54" spans="1:32" ht="21.95" customHeight="1">
      <c r="A54" s="176"/>
      <c r="B54" s="176"/>
      <c r="C54" s="177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70" t="s">
        <v>94</v>
      </c>
      <c r="S54" s="27"/>
      <c r="T54" s="27"/>
      <c r="U54" s="1">
        <v>360</v>
      </c>
      <c r="V54" s="1"/>
      <c r="W54" s="1"/>
      <c r="X54" s="1"/>
      <c r="Y54" s="3"/>
      <c r="Z54" s="3"/>
      <c r="AA54" s="3"/>
      <c r="AB54" s="3"/>
      <c r="AC54" s="3"/>
      <c r="AD54" s="3"/>
      <c r="AE54" s="3"/>
      <c r="AF54" s="3"/>
    </row>
    <row r="55" spans="1:32" ht="35.1" customHeight="1">
      <c r="A55" s="100">
        <v>36</v>
      </c>
      <c r="B55" s="155"/>
      <c r="C55" s="155"/>
      <c r="D55" s="103" t="s">
        <v>66</v>
      </c>
      <c r="E55" s="168">
        <v>3</v>
      </c>
      <c r="F55" s="167">
        <v>6</v>
      </c>
      <c r="G55" s="60" t="s">
        <v>18</v>
      </c>
      <c r="H55" s="10"/>
      <c r="I55" s="13"/>
      <c r="J55" s="33"/>
      <c r="K55" s="7"/>
      <c r="L55" s="37"/>
      <c r="M55" s="40"/>
      <c r="N55" s="106">
        <v>128</v>
      </c>
      <c r="O55" s="37">
        <v>55</v>
      </c>
      <c r="P55" s="45">
        <v>7040</v>
      </c>
      <c r="Q55" s="149">
        <f t="shared" si="11"/>
        <v>7040</v>
      </c>
      <c r="R55" s="208" t="s">
        <v>131</v>
      </c>
      <c r="S55" s="27"/>
      <c r="T55" s="27"/>
      <c r="U55" s="1">
        <v>270</v>
      </c>
      <c r="V55" s="1"/>
      <c r="W55" s="1"/>
      <c r="X55" s="1"/>
      <c r="Y55" s="3"/>
      <c r="Z55" s="3"/>
      <c r="AA55" s="3"/>
      <c r="AB55" s="3"/>
      <c r="AC55" s="3"/>
      <c r="AD55" s="3"/>
      <c r="AE55" s="3"/>
      <c r="AF55" s="3"/>
    </row>
    <row r="56" spans="1:32" ht="21.95" customHeight="1">
      <c r="A56" s="177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45"/>
      <c r="Q56" s="54"/>
      <c r="R56" s="39"/>
      <c r="S56" s="27"/>
      <c r="T56" s="27"/>
      <c r="U56" s="1">
        <v>1330</v>
      </c>
      <c r="V56" s="1"/>
      <c r="W56" s="1"/>
      <c r="X56" s="1"/>
      <c r="Y56" s="3"/>
      <c r="Z56" s="3"/>
      <c r="AA56" s="3"/>
      <c r="AB56" s="3"/>
      <c r="AC56" s="3"/>
      <c r="AD56" s="3"/>
      <c r="AE56" s="3"/>
      <c r="AF56" s="3"/>
    </row>
    <row r="57" spans="1:32" ht="35.1" customHeight="1">
      <c r="A57" s="100">
        <v>37</v>
      </c>
      <c r="B57" s="154"/>
      <c r="C57" s="154"/>
      <c r="D57" s="84" t="s">
        <v>64</v>
      </c>
      <c r="E57" s="160">
        <v>3</v>
      </c>
      <c r="F57" s="161">
        <v>7</v>
      </c>
      <c r="G57" s="60" t="s">
        <v>17</v>
      </c>
      <c r="H57" s="10"/>
      <c r="I57" s="13"/>
      <c r="J57" s="33"/>
      <c r="K57" s="7">
        <v>3456</v>
      </c>
      <c r="L57" s="13">
        <v>5</v>
      </c>
      <c r="M57" s="35">
        <f t="shared" si="9"/>
        <v>17280</v>
      </c>
      <c r="N57" s="10">
        <v>2304</v>
      </c>
      <c r="O57" s="13">
        <v>5</v>
      </c>
      <c r="P57" s="33">
        <f t="shared" si="10"/>
        <v>11520</v>
      </c>
      <c r="Q57" s="149">
        <f t="shared" si="11"/>
        <v>28800</v>
      </c>
      <c r="R57" s="208" t="s">
        <v>131</v>
      </c>
      <c r="S57" s="27"/>
      <c r="T57" s="27"/>
      <c r="U57" s="1">
        <v>3200</v>
      </c>
      <c r="V57" s="1"/>
      <c r="W57" s="1"/>
      <c r="X57" s="1"/>
      <c r="Y57" s="3"/>
      <c r="Z57" s="3"/>
      <c r="AA57" s="3"/>
      <c r="AB57" s="3"/>
      <c r="AC57" s="3"/>
      <c r="AD57" s="3"/>
      <c r="AE57" s="3"/>
      <c r="AF57" s="3"/>
    </row>
    <row r="58" spans="1:32" ht="21.95" customHeight="1">
      <c r="A58" s="176"/>
      <c r="B58" s="176"/>
      <c r="C58" s="177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39"/>
      <c r="S58" s="27"/>
      <c r="T58" s="27"/>
      <c r="U58" s="1"/>
      <c r="V58" s="1"/>
      <c r="W58" s="1"/>
      <c r="X58" s="1"/>
      <c r="Y58" s="3"/>
      <c r="Z58" s="3"/>
      <c r="AA58" s="3"/>
      <c r="AB58" s="3"/>
      <c r="AC58" s="3"/>
      <c r="AD58" s="3"/>
      <c r="AE58" s="3"/>
      <c r="AF58" s="3"/>
    </row>
    <row r="59" spans="1:32" ht="35.1" customHeight="1">
      <c r="A59" s="100">
        <v>38</v>
      </c>
      <c r="B59" s="154"/>
      <c r="C59" s="154"/>
      <c r="D59" s="84" t="s">
        <v>65</v>
      </c>
      <c r="E59" s="160">
        <v>3</v>
      </c>
      <c r="F59" s="161">
        <v>8</v>
      </c>
      <c r="G59" s="60" t="s">
        <v>9</v>
      </c>
      <c r="H59" s="10"/>
      <c r="I59" s="13"/>
      <c r="J59" s="33"/>
      <c r="K59" s="7">
        <v>27</v>
      </c>
      <c r="L59" s="13">
        <v>129</v>
      </c>
      <c r="M59" s="35">
        <f t="shared" si="9"/>
        <v>3483</v>
      </c>
      <c r="N59" s="10">
        <v>18</v>
      </c>
      <c r="O59" s="13">
        <f>L59</f>
        <v>129</v>
      </c>
      <c r="P59" s="33">
        <f t="shared" si="10"/>
        <v>2322</v>
      </c>
      <c r="Q59" s="149">
        <f t="shared" si="11"/>
        <v>5805</v>
      </c>
      <c r="R59" s="208" t="s">
        <v>131</v>
      </c>
      <c r="S59" s="27"/>
      <c r="T59" s="27"/>
      <c r="U59" s="214">
        <f>SUM(U33:U58)</f>
        <v>17463</v>
      </c>
      <c r="V59" s="1"/>
      <c r="W59" s="1"/>
      <c r="X59" s="1"/>
      <c r="Y59" s="3"/>
      <c r="Z59" s="3"/>
      <c r="AA59" s="3"/>
      <c r="AB59" s="3"/>
      <c r="AC59" s="3"/>
      <c r="AD59" s="3"/>
      <c r="AE59" s="3"/>
      <c r="AF59" s="3"/>
    </row>
    <row r="60" spans="1:32" ht="21.95" customHeight="1">
      <c r="A60" s="176"/>
      <c r="B60" s="176"/>
      <c r="C60" s="177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T60" s="27"/>
      <c r="U60" s="1">
        <v>2700</v>
      </c>
      <c r="V60" s="1"/>
      <c r="W60" s="1"/>
      <c r="X60" s="1"/>
      <c r="Y60" s="3"/>
      <c r="Z60" s="3"/>
      <c r="AA60" s="3"/>
      <c r="AB60" s="3"/>
      <c r="AC60" s="3"/>
      <c r="AD60" s="3"/>
      <c r="AE60" s="3"/>
      <c r="AF60" s="3"/>
    </row>
    <row r="61" spans="1:32" ht="29.45" customHeight="1">
      <c r="A61" s="30">
        <v>27</v>
      </c>
      <c r="B61" s="153"/>
      <c r="C61" s="153"/>
      <c r="D61" s="86" t="s">
        <v>98</v>
      </c>
      <c r="E61" s="162">
        <v>2</v>
      </c>
      <c r="F61" s="161">
        <v>1</v>
      </c>
      <c r="G61" s="60" t="s">
        <v>18</v>
      </c>
      <c r="H61" s="10">
        <v>1</v>
      </c>
      <c r="I61" s="37">
        <v>4480</v>
      </c>
      <c r="J61" s="45">
        <f>H61*I61</f>
        <v>4480</v>
      </c>
      <c r="K61" s="104">
        <v>1</v>
      </c>
      <c r="L61" s="37">
        <v>6400</v>
      </c>
      <c r="M61" s="35">
        <f>K61*L61</f>
        <v>6400</v>
      </c>
      <c r="N61" s="36"/>
      <c r="O61" s="13"/>
      <c r="P61" s="33">
        <f>N61*O61</f>
        <v>0</v>
      </c>
      <c r="Q61" s="149">
        <f>J61+M61+P61</f>
        <v>10880</v>
      </c>
      <c r="R61" s="208" t="s">
        <v>131</v>
      </c>
      <c r="S61" s="186"/>
      <c r="T61" s="187"/>
      <c r="U61" s="188">
        <v>3150</v>
      </c>
      <c r="V61" s="188"/>
      <c r="W61" s="188"/>
      <c r="X61" s="188"/>
      <c r="Y61" s="3"/>
      <c r="Z61" s="3"/>
      <c r="AA61" s="3"/>
      <c r="AB61" s="3"/>
      <c r="AC61" s="3"/>
      <c r="AD61" s="3"/>
      <c r="AE61" s="3"/>
      <c r="AF61" s="3"/>
    </row>
    <row r="62" spans="1:32" ht="21.95" customHeight="1">
      <c r="A62" s="180"/>
      <c r="B62" s="180"/>
      <c r="C62" s="181"/>
      <c r="D62" s="182"/>
      <c r="E62" s="182"/>
      <c r="F62" s="183"/>
      <c r="G62" s="183"/>
      <c r="H62" s="182"/>
      <c r="I62" s="184"/>
      <c r="J62" s="185"/>
      <c r="K62" s="182"/>
      <c r="L62" s="184"/>
      <c r="M62" s="185"/>
      <c r="N62" s="182"/>
      <c r="O62" s="184"/>
      <c r="P62" s="185"/>
      <c r="Q62" s="183"/>
      <c r="R62" s="186"/>
      <c r="S62" s="186"/>
      <c r="T62" s="187"/>
      <c r="U62" s="188">
        <v>1200</v>
      </c>
      <c r="V62" s="188"/>
      <c r="W62" s="188"/>
      <c r="X62" s="188"/>
      <c r="Y62" s="3"/>
      <c r="Z62" s="3"/>
      <c r="AA62" s="3"/>
      <c r="AB62" s="3"/>
      <c r="AC62" s="3"/>
      <c r="AD62" s="3"/>
      <c r="AE62" s="3"/>
      <c r="AF62" s="3"/>
    </row>
    <row r="63" spans="1:32" ht="32.1" customHeight="1">
      <c r="A63" s="30">
        <v>27</v>
      </c>
      <c r="B63" s="153"/>
      <c r="C63" s="153"/>
      <c r="D63" s="86" t="s">
        <v>99</v>
      </c>
      <c r="E63" s="162">
        <v>2</v>
      </c>
      <c r="F63" s="161">
        <v>1</v>
      </c>
      <c r="G63" s="60" t="s">
        <v>18</v>
      </c>
      <c r="H63" s="10">
        <v>1</v>
      </c>
      <c r="I63" s="37">
        <v>4578</v>
      </c>
      <c r="J63" s="45">
        <f>H63*I63</f>
        <v>4578</v>
      </c>
      <c r="K63" s="104">
        <v>1</v>
      </c>
      <c r="L63" s="37">
        <v>6720</v>
      </c>
      <c r="M63" s="35">
        <f>K63*L63</f>
        <v>6720</v>
      </c>
      <c r="N63" s="36"/>
      <c r="O63" s="13"/>
      <c r="P63" s="33">
        <f>N63*O63</f>
        <v>0</v>
      </c>
      <c r="Q63" s="149">
        <f>J63+M63+P63</f>
        <v>11298</v>
      </c>
      <c r="R63" s="332" t="s">
        <v>131</v>
      </c>
      <c r="S63" s="186"/>
      <c r="T63" s="187"/>
      <c r="U63" s="188">
        <v>1400</v>
      </c>
      <c r="V63" s="188"/>
      <c r="W63" s="188"/>
      <c r="X63" s="188"/>
      <c r="Y63" s="3"/>
      <c r="Z63" s="3"/>
      <c r="AA63" s="3"/>
      <c r="AB63" s="3"/>
      <c r="AC63" s="3"/>
      <c r="AD63" s="3"/>
      <c r="AE63" s="3"/>
      <c r="AF63" s="3"/>
    </row>
    <row r="64" spans="1:32" ht="35.1" customHeight="1">
      <c r="A64" s="95">
        <v>46</v>
      </c>
      <c r="B64" s="157"/>
      <c r="C64" s="213"/>
      <c r="D64" s="89" t="s">
        <v>72</v>
      </c>
      <c r="E64" s="165">
        <v>5</v>
      </c>
      <c r="F64" s="164">
        <v>4</v>
      </c>
      <c r="G64" s="83" t="s">
        <v>23</v>
      </c>
      <c r="H64" s="21">
        <v>25</v>
      </c>
      <c r="I64" s="37">
        <v>14</v>
      </c>
      <c r="J64" s="33">
        <f>H64*I64</f>
        <v>350</v>
      </c>
      <c r="K64" s="93">
        <v>110</v>
      </c>
      <c r="L64" s="13">
        <v>14</v>
      </c>
      <c r="M64" s="35">
        <f>K64*L64</f>
        <v>1540</v>
      </c>
      <c r="N64" s="10"/>
      <c r="O64" s="13"/>
      <c r="P64" s="33">
        <f>N64*O64</f>
        <v>0</v>
      </c>
      <c r="Q64" s="149">
        <f>J64+M64+P64</f>
        <v>1890</v>
      </c>
      <c r="R64" s="333"/>
      <c r="S64" s="5"/>
      <c r="T64" s="1"/>
      <c r="U64" s="1">
        <v>3300</v>
      </c>
      <c r="V64" s="1"/>
      <c r="W64" s="1"/>
      <c r="X64" s="1"/>
      <c r="Y64" s="3"/>
      <c r="Z64" s="3"/>
      <c r="AA64" s="3"/>
      <c r="AB64" s="3"/>
      <c r="AC64" s="3"/>
      <c r="AD64" s="3"/>
      <c r="AE64" s="3"/>
      <c r="AF64" s="3"/>
    </row>
    <row r="65" spans="1:32" ht="21.95" customHeight="1">
      <c r="A65" s="176"/>
      <c r="B65" s="176"/>
      <c r="C65" s="177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202"/>
      <c r="T65" s="1"/>
      <c r="U65" s="1">
        <v>3500</v>
      </c>
      <c r="V65" s="1"/>
      <c r="W65" s="1"/>
      <c r="X65" s="1"/>
      <c r="Y65" s="3"/>
      <c r="Z65" s="3"/>
      <c r="AA65" s="3"/>
      <c r="AB65" s="3"/>
      <c r="AC65" s="3"/>
      <c r="AD65" s="3"/>
      <c r="AE65" s="3"/>
      <c r="AF65" s="3"/>
    </row>
    <row r="66" spans="1:32" ht="42.6" customHeight="1">
      <c r="A66" s="95">
        <v>43</v>
      </c>
      <c r="B66" s="95"/>
      <c r="C66" s="212"/>
      <c r="D66" s="178" t="s">
        <v>86</v>
      </c>
      <c r="E66" s="165">
        <v>5</v>
      </c>
      <c r="F66" s="166">
        <v>1</v>
      </c>
      <c r="G66" s="136" t="s">
        <v>77</v>
      </c>
      <c r="H66" s="137"/>
      <c r="I66" s="47"/>
      <c r="J66" s="35">
        <f>H66*I66</f>
        <v>0</v>
      </c>
      <c r="K66" s="139">
        <v>27</v>
      </c>
      <c r="L66" s="47">
        <v>52.87</v>
      </c>
      <c r="M66" s="33">
        <f>K66*L66</f>
        <v>1427.49</v>
      </c>
      <c r="N66" s="137">
        <v>18</v>
      </c>
      <c r="O66" s="47">
        <f>L66</f>
        <v>52.87</v>
      </c>
      <c r="P66" s="33">
        <f>N66*O66</f>
        <v>951.66</v>
      </c>
      <c r="Q66" s="149">
        <f>J66+M66+P66</f>
        <v>2379.15</v>
      </c>
      <c r="R66" s="334" t="s">
        <v>131</v>
      </c>
      <c r="U66" s="188">
        <v>900</v>
      </c>
      <c r="V66" s="1"/>
      <c r="W66" s="1"/>
      <c r="X66" s="1"/>
      <c r="Y66" s="3"/>
      <c r="Z66" s="3"/>
      <c r="AA66" s="3"/>
      <c r="AB66" s="3"/>
      <c r="AC66" s="3"/>
      <c r="AD66" s="3"/>
      <c r="AE66" s="3"/>
      <c r="AF66" s="3"/>
    </row>
    <row r="67" spans="1:32" ht="35.1" customHeight="1">
      <c r="A67" s="95">
        <v>44</v>
      </c>
      <c r="B67" s="157"/>
      <c r="C67" s="213"/>
      <c r="D67" s="89" t="s">
        <v>78</v>
      </c>
      <c r="E67" s="165">
        <v>5</v>
      </c>
      <c r="F67" s="163">
        <v>2</v>
      </c>
      <c r="G67" s="129" t="s">
        <v>9</v>
      </c>
      <c r="H67" s="130"/>
      <c r="I67" s="131"/>
      <c r="J67" s="138">
        <f>H67*I67</f>
        <v>0</v>
      </c>
      <c r="K67" s="140">
        <v>2</v>
      </c>
      <c r="L67" s="131">
        <v>450</v>
      </c>
      <c r="M67" s="133">
        <f>K67*L67</f>
        <v>900</v>
      </c>
      <c r="N67" s="130"/>
      <c r="O67" s="132"/>
      <c r="P67" s="133">
        <f>N67*O67</f>
        <v>0</v>
      </c>
      <c r="Q67" s="211">
        <f>J67+M67+P67</f>
        <v>900</v>
      </c>
      <c r="R67" s="334"/>
      <c r="S67" s="5"/>
      <c r="T67" s="1"/>
      <c r="U67" s="1">
        <v>800</v>
      </c>
      <c r="V67" s="1"/>
      <c r="W67" s="1"/>
      <c r="X67" s="1"/>
      <c r="Y67" s="3"/>
      <c r="Z67" s="3"/>
      <c r="AA67" s="3"/>
      <c r="AB67" s="3"/>
      <c r="AC67" s="3"/>
      <c r="AD67" s="3"/>
      <c r="AE67" s="3"/>
      <c r="AF67" s="3"/>
    </row>
    <row r="68" spans="1:32" ht="35.1" customHeight="1">
      <c r="A68" s="95">
        <v>45</v>
      </c>
      <c r="B68" s="157"/>
      <c r="C68" s="213"/>
      <c r="D68" s="89" t="s">
        <v>79</v>
      </c>
      <c r="E68" s="165">
        <v>5</v>
      </c>
      <c r="F68" s="164">
        <v>3</v>
      </c>
      <c r="G68" s="81" t="s">
        <v>9</v>
      </c>
      <c r="H68" s="10">
        <v>1</v>
      </c>
      <c r="I68" s="37">
        <f>25*420</f>
        <v>10500</v>
      </c>
      <c r="J68" s="45">
        <f>H68*I68</f>
        <v>10500</v>
      </c>
      <c r="K68" s="104"/>
      <c r="L68" s="37"/>
      <c r="M68" s="35">
        <f>K68*L68</f>
        <v>0</v>
      </c>
      <c r="N68" s="10"/>
      <c r="O68" s="13"/>
      <c r="P68" s="33">
        <f>N68*O68</f>
        <v>0</v>
      </c>
      <c r="Q68" s="149">
        <f>J68+M68+P68</f>
        <v>10500</v>
      </c>
      <c r="R68" s="334"/>
      <c r="S68" s="5"/>
      <c r="T68" s="1"/>
      <c r="U68" s="1">
        <v>480</v>
      </c>
      <c r="V68" s="1"/>
      <c r="W68" s="1"/>
      <c r="X68" s="1"/>
      <c r="Y68" s="3"/>
      <c r="Z68" s="3"/>
      <c r="AA68" s="3"/>
      <c r="AB68" s="3"/>
      <c r="AC68" s="3"/>
      <c r="AD68" s="3"/>
      <c r="AE68" s="3"/>
      <c r="AF68" s="3"/>
    </row>
    <row r="69" spans="1:32" ht="21.95" customHeight="1">
      <c r="A69" s="176"/>
      <c r="B69" s="176"/>
      <c r="C69" s="176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202"/>
      <c r="R69" s="170" t="s">
        <v>92</v>
      </c>
      <c r="S69" s="171">
        <f>SUM(Q66:Q68)</f>
        <v>13779.15</v>
      </c>
      <c r="U69" s="1">
        <v>4000</v>
      </c>
    </row>
    <row r="70" spans="1:32" ht="21.95" customHeight="1">
      <c r="A70" s="176"/>
      <c r="B70" s="176"/>
      <c r="C70" s="176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202"/>
      <c r="R70" s="170" t="s">
        <v>93</v>
      </c>
      <c r="S70" s="171">
        <f>S69/123*100</f>
        <v>11202.560975609755</v>
      </c>
    </row>
    <row r="71" spans="1:32" ht="21.95" customHeight="1">
      <c r="A71" s="176"/>
      <c r="B71" s="176"/>
      <c r="C71" s="176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202"/>
      <c r="R71" s="170" t="s">
        <v>94</v>
      </c>
      <c r="S71" s="171">
        <f>S70/4.3117</f>
        <v>2598.1772794048184</v>
      </c>
      <c r="U71">
        <f>SUM(U59:U70)</f>
        <v>38893</v>
      </c>
    </row>
    <row r="72" spans="1:32" ht="35.1" customHeight="1">
      <c r="A72" s="100">
        <v>33</v>
      </c>
      <c r="B72" s="154"/>
      <c r="C72" s="154"/>
      <c r="D72" s="84" t="s">
        <v>74</v>
      </c>
      <c r="E72" s="160">
        <v>3</v>
      </c>
      <c r="F72" s="161">
        <v>3</v>
      </c>
      <c r="G72" s="60" t="s">
        <v>77</v>
      </c>
      <c r="H72" s="10"/>
      <c r="I72" s="13"/>
      <c r="J72" s="33">
        <f>H72*I72</f>
        <v>0</v>
      </c>
      <c r="K72" s="104">
        <f>16*6*9</f>
        <v>864</v>
      </c>
      <c r="L72" s="105">
        <v>52.87</v>
      </c>
      <c r="M72" s="40">
        <f>K72*L72</f>
        <v>45679.68</v>
      </c>
      <c r="N72" s="21">
        <f>16*6*6</f>
        <v>576</v>
      </c>
      <c r="O72" s="47">
        <f>L72</f>
        <v>52.87</v>
      </c>
      <c r="P72" s="33">
        <f t="shared" ref="P72:P78" si="12">N72*O72</f>
        <v>30453.119999999999</v>
      </c>
      <c r="Q72" s="54">
        <f>J72+M72+P72</f>
        <v>76132.800000000003</v>
      </c>
      <c r="R72" s="39"/>
      <c r="S72" s="27"/>
      <c r="T72" s="27"/>
      <c r="U72" s="1">
        <v>19490</v>
      </c>
      <c r="V72" s="1"/>
      <c r="W72" s="1"/>
      <c r="X72" s="1"/>
      <c r="Y72" s="3"/>
      <c r="Z72" s="3"/>
      <c r="AA72" s="3"/>
      <c r="AB72" s="3"/>
      <c r="AC72" s="3"/>
      <c r="AD72" s="3"/>
      <c r="AE72" s="3"/>
      <c r="AF72" s="3"/>
    </row>
    <row r="73" spans="1:32" ht="35.1" customHeight="1">
      <c r="A73" s="100">
        <v>34</v>
      </c>
      <c r="B73" s="154"/>
      <c r="C73" s="154"/>
      <c r="D73" s="84" t="s">
        <v>59</v>
      </c>
      <c r="E73" s="160">
        <v>3</v>
      </c>
      <c r="F73" s="161">
        <v>4</v>
      </c>
      <c r="G73" s="60" t="s">
        <v>29</v>
      </c>
      <c r="H73" s="10"/>
      <c r="I73" s="13"/>
      <c r="J73" s="33"/>
      <c r="K73" s="7"/>
      <c r="L73" s="47"/>
      <c r="M73" s="35"/>
      <c r="N73" s="10">
        <v>1</v>
      </c>
      <c r="O73" s="46">
        <f>M72*8.5%</f>
        <v>3882.7728000000002</v>
      </c>
      <c r="P73" s="33">
        <f t="shared" si="12"/>
        <v>3882.7728000000002</v>
      </c>
      <c r="Q73" s="54">
        <f>J73+M73+P73</f>
        <v>3882.7728000000002</v>
      </c>
      <c r="R73" s="39"/>
      <c r="S73" s="27"/>
      <c r="T73" s="27"/>
      <c r="U73" s="1">
        <f>SUM(U71:U72)</f>
        <v>58383</v>
      </c>
      <c r="V73" s="1"/>
      <c r="W73" s="1"/>
      <c r="X73" s="1"/>
      <c r="Y73" s="3"/>
      <c r="Z73" s="3"/>
      <c r="AA73" s="3"/>
      <c r="AB73" s="3"/>
      <c r="AC73" s="3"/>
      <c r="AD73" s="3"/>
      <c r="AE73" s="3"/>
      <c r="AF73" s="3"/>
    </row>
    <row r="74" spans="1:32" ht="35.1" customHeight="1">
      <c r="A74" s="100">
        <v>39</v>
      </c>
      <c r="B74" s="154"/>
      <c r="C74" s="154"/>
      <c r="D74" s="90" t="s">
        <v>60</v>
      </c>
      <c r="E74" s="160">
        <v>3</v>
      </c>
      <c r="F74" s="166">
        <v>9</v>
      </c>
      <c r="G74" s="81" t="s">
        <v>61</v>
      </c>
      <c r="H74" s="10"/>
      <c r="I74" s="66"/>
      <c r="J74" s="45">
        <f>H74*I74</f>
        <v>0</v>
      </c>
      <c r="K74" s="93">
        <v>27</v>
      </c>
      <c r="L74" s="66">
        <v>55.07</v>
      </c>
      <c r="M74" s="40">
        <f>K74*L74</f>
        <v>1486.89</v>
      </c>
      <c r="N74" s="102">
        <v>18</v>
      </c>
      <c r="O74" s="66">
        <f>L74</f>
        <v>55.07</v>
      </c>
      <c r="P74" s="65">
        <f t="shared" si="12"/>
        <v>991.26</v>
      </c>
      <c r="Q74" s="64">
        <f>J74+M74+P74</f>
        <v>2478.15</v>
      </c>
      <c r="R74" s="39"/>
      <c r="S74" s="27"/>
    </row>
    <row r="75" spans="1:32" ht="35.1" customHeight="1">
      <c r="A75" s="94">
        <v>40</v>
      </c>
      <c r="B75" s="156"/>
      <c r="C75" s="156"/>
      <c r="D75" s="84" t="s">
        <v>75</v>
      </c>
      <c r="E75" s="160">
        <v>4</v>
      </c>
      <c r="F75" s="161">
        <v>1</v>
      </c>
      <c r="G75" s="60" t="s">
        <v>77</v>
      </c>
      <c r="H75" s="10"/>
      <c r="I75" s="13"/>
      <c r="J75" s="33">
        <f>H75*I75</f>
        <v>0</v>
      </c>
      <c r="K75" s="104">
        <f>3*6*9</f>
        <v>162</v>
      </c>
      <c r="L75" s="105">
        <v>52.87</v>
      </c>
      <c r="M75" s="40">
        <f>K75*L75</f>
        <v>8564.9399999999987</v>
      </c>
      <c r="N75" s="21">
        <f>3*6*6</f>
        <v>108</v>
      </c>
      <c r="O75" s="47">
        <f>L75</f>
        <v>52.87</v>
      </c>
      <c r="P75" s="33">
        <f t="shared" si="12"/>
        <v>5709.96</v>
      </c>
      <c r="Q75" s="54">
        <f t="shared" ref="Q75:Q77" si="13">J75+M75+P75</f>
        <v>14274.899999999998</v>
      </c>
      <c r="R75" s="67"/>
      <c r="S75" s="5"/>
    </row>
    <row r="76" spans="1:32" ht="35.1" customHeight="1">
      <c r="A76" s="94">
        <v>41</v>
      </c>
      <c r="B76" s="156"/>
      <c r="C76" s="156"/>
      <c r="D76" s="84" t="s">
        <v>76</v>
      </c>
      <c r="E76" s="160">
        <v>4</v>
      </c>
      <c r="F76" s="161">
        <v>2</v>
      </c>
      <c r="G76" s="60" t="s">
        <v>77</v>
      </c>
      <c r="H76" s="10"/>
      <c r="I76" s="13"/>
      <c r="J76" s="33"/>
      <c r="K76" s="7">
        <f>9*3*9</f>
        <v>243</v>
      </c>
      <c r="L76" s="105">
        <v>52.87</v>
      </c>
      <c r="M76" s="35">
        <f>K76*L76</f>
        <v>12847.41</v>
      </c>
      <c r="N76" s="10">
        <f>9*3*6</f>
        <v>162</v>
      </c>
      <c r="O76" s="47">
        <f>L76</f>
        <v>52.87</v>
      </c>
      <c r="P76" s="33">
        <f t="shared" si="12"/>
        <v>8564.9399999999987</v>
      </c>
      <c r="Q76" s="54">
        <f t="shared" si="13"/>
        <v>21412.35</v>
      </c>
      <c r="R76" s="67"/>
      <c r="S76" s="5"/>
    </row>
    <row r="77" spans="1:32" ht="35.1" customHeight="1">
      <c r="A77" s="94">
        <v>42</v>
      </c>
      <c r="B77" s="156"/>
      <c r="C77" s="156"/>
      <c r="D77" s="84" t="s">
        <v>59</v>
      </c>
      <c r="E77" s="160">
        <v>4</v>
      </c>
      <c r="F77" s="161">
        <v>3</v>
      </c>
      <c r="G77" s="60" t="s">
        <v>29</v>
      </c>
      <c r="H77" s="10"/>
      <c r="I77" s="13"/>
      <c r="J77" s="33"/>
      <c r="K77" s="7"/>
      <c r="L77" s="47"/>
      <c r="M77" s="35"/>
      <c r="N77" s="10">
        <v>1</v>
      </c>
      <c r="O77" s="46">
        <f>(M75+M76)*8.5%</f>
        <v>1820.0497499999999</v>
      </c>
      <c r="P77" s="33">
        <f t="shared" si="12"/>
        <v>1820.0497499999999</v>
      </c>
      <c r="Q77" s="54">
        <f t="shared" si="13"/>
        <v>1820.0497499999999</v>
      </c>
      <c r="R77" s="204"/>
      <c r="S77" s="5"/>
    </row>
    <row r="78" spans="1:32" ht="35.1" customHeight="1">
      <c r="A78" s="30">
        <v>29</v>
      </c>
      <c r="B78" s="153"/>
      <c r="C78" s="153"/>
      <c r="D78" s="87" t="s">
        <v>80</v>
      </c>
      <c r="E78" s="162">
        <v>2</v>
      </c>
      <c r="F78" s="161">
        <v>3</v>
      </c>
      <c r="G78" s="60" t="s">
        <v>57</v>
      </c>
      <c r="H78" s="10">
        <v>1</v>
      </c>
      <c r="I78" s="92">
        <v>70000</v>
      </c>
      <c r="J78" s="33">
        <f>H78*I78</f>
        <v>70000</v>
      </c>
      <c r="K78" s="34"/>
      <c r="L78" s="13"/>
      <c r="M78" s="35">
        <f>K78*L78</f>
        <v>0</v>
      </c>
      <c r="N78" s="36"/>
      <c r="O78" s="13"/>
      <c r="P78" s="33">
        <f t="shared" si="12"/>
        <v>0</v>
      </c>
      <c r="Q78" s="54">
        <f>J78+M78+P78</f>
        <v>70000</v>
      </c>
      <c r="R78" s="27">
        <f>SUM(Q72:Q78)</f>
        <v>190001.02254999999</v>
      </c>
      <c r="S78" s="27"/>
      <c r="T78" s="27"/>
      <c r="U78" s="1"/>
      <c r="V78" s="1"/>
      <c r="W78" s="1"/>
      <c r="X78" s="1"/>
      <c r="Y78" s="3"/>
      <c r="Z78" s="3"/>
      <c r="AA78" s="3"/>
      <c r="AB78" s="3"/>
      <c r="AC78" s="3"/>
      <c r="AD78" s="3"/>
      <c r="AE78" s="3"/>
      <c r="AF78" s="3"/>
    </row>
    <row r="79" spans="1:32" ht="35.1" customHeight="1">
      <c r="Q79" s="190">
        <f ca="1">SUM(Q5:Q79)</f>
        <v>996217.27255000023</v>
      </c>
    </row>
    <row r="80" spans="1:32" ht="35.1" customHeight="1">
      <c r="H80" s="74"/>
      <c r="Q80" s="191" t="s">
        <v>102</v>
      </c>
    </row>
    <row r="81" spans="8:8" ht="35.1" customHeight="1"/>
    <row r="82" spans="8:8" ht="35.1" customHeight="1">
      <c r="H82" s="74"/>
    </row>
    <row r="83" spans="8:8" ht="35.1" customHeight="1"/>
    <row r="84" spans="8:8" ht="35.1" customHeight="1"/>
    <row r="85" spans="8:8" ht="35.1" customHeight="1"/>
    <row r="86" spans="8:8" ht="35.1" customHeight="1"/>
    <row r="87" spans="8:8" ht="35.1" customHeight="1"/>
    <row r="88" spans="8:8" ht="35.1" customHeight="1"/>
  </sheetData>
  <mergeCells count="15">
    <mergeCell ref="A2:D2"/>
    <mergeCell ref="Q3:Q4"/>
    <mergeCell ref="B3:C4"/>
    <mergeCell ref="E3:F3"/>
    <mergeCell ref="A3:A4"/>
    <mergeCell ref="D3:D4"/>
    <mergeCell ref="G3:G4"/>
    <mergeCell ref="H3:J3"/>
    <mergeCell ref="K3:M3"/>
    <mergeCell ref="N3:P3"/>
    <mergeCell ref="R25:R27"/>
    <mergeCell ref="R31:R38"/>
    <mergeCell ref="R42:R43"/>
    <mergeCell ref="R63:R64"/>
    <mergeCell ref="R66:R68"/>
  </mergeCells>
  <pageMargins left="0.19685039370078741" right="0.19685039370078741" top="0.39370078740157483" bottom="0.59055118110236227" header="0" footer="0"/>
  <pageSetup paperSize="8" scale="55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90"/>
  <sheetViews>
    <sheetView view="pageBreakPreview" zoomScale="80" zoomScaleSheetLayoutView="80" workbookViewId="0">
      <selection activeCell="H2" sqref="H2:Q2"/>
    </sheetView>
  </sheetViews>
  <sheetFormatPr defaultRowHeight="12.75"/>
  <cols>
    <col min="1" max="1" width="5.7109375" customWidth="1"/>
    <col min="2" max="2" width="10.42578125" customWidth="1"/>
    <col min="3" max="3" width="16.28515625" customWidth="1"/>
    <col min="4" max="4" width="40.140625" customWidth="1"/>
    <col min="5" max="5" width="4.85546875" customWidth="1"/>
    <col min="6" max="6" width="5.140625" customWidth="1"/>
    <col min="7" max="7" width="9.28515625" bestFit="1" customWidth="1"/>
    <col min="8" max="8" width="11.42578125" bestFit="1" customWidth="1"/>
    <col min="9" max="9" width="9.7109375" bestFit="1" customWidth="1"/>
    <col min="10" max="10" width="11.28515625" bestFit="1" customWidth="1"/>
    <col min="11" max="11" width="9.28515625" bestFit="1" customWidth="1"/>
    <col min="12" max="12" width="11.28515625" bestFit="1" customWidth="1"/>
    <col min="13" max="13" width="9.7109375" bestFit="1" customWidth="1"/>
    <col min="14" max="14" width="9.28515625" bestFit="1" customWidth="1"/>
    <col min="15" max="16" width="9.7109375" bestFit="1" customWidth="1"/>
    <col min="17" max="17" width="15.140625" customWidth="1"/>
    <col min="18" max="18" width="11.5703125" customWidth="1"/>
    <col min="19" max="19" width="10.28515625" bestFit="1" customWidth="1"/>
    <col min="20" max="20" width="8.85546875" bestFit="1" customWidth="1"/>
  </cols>
  <sheetData>
    <row r="1" spans="1:32" ht="25.5" customHeight="1"/>
    <row r="2" spans="1:32" ht="34.5" customHeight="1">
      <c r="A2" s="318" t="s">
        <v>95</v>
      </c>
      <c r="B2" s="318"/>
      <c r="C2" s="318"/>
      <c r="D2" s="318"/>
      <c r="E2" s="158"/>
      <c r="F2" s="15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30.6" customHeight="1">
      <c r="A3" s="311" t="s">
        <v>96</v>
      </c>
      <c r="B3" s="312" t="s">
        <v>88</v>
      </c>
      <c r="C3" s="314"/>
      <c r="D3" s="311" t="s">
        <v>2</v>
      </c>
      <c r="E3" s="320" t="s">
        <v>89</v>
      </c>
      <c r="F3" s="317"/>
      <c r="G3" s="315" t="s">
        <v>3</v>
      </c>
      <c r="H3" s="315">
        <v>2018</v>
      </c>
      <c r="I3" s="316"/>
      <c r="J3" s="317"/>
      <c r="K3" s="319">
        <v>2019</v>
      </c>
      <c r="L3" s="311"/>
      <c r="M3" s="320"/>
      <c r="N3" s="321">
        <v>2020</v>
      </c>
      <c r="O3" s="311"/>
      <c r="P3" s="322"/>
      <c r="Q3" s="323" t="s">
        <v>5</v>
      </c>
      <c r="R3" s="4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36.6" customHeight="1">
      <c r="A4" s="311"/>
      <c r="B4" s="335"/>
      <c r="C4" s="336"/>
      <c r="D4" s="311"/>
      <c r="E4" s="216" t="s">
        <v>90</v>
      </c>
      <c r="F4" s="215" t="s">
        <v>91</v>
      </c>
      <c r="G4" s="315"/>
      <c r="H4" s="8" t="s">
        <v>1</v>
      </c>
      <c r="I4" s="2" t="s">
        <v>6</v>
      </c>
      <c r="J4" s="9" t="s">
        <v>0</v>
      </c>
      <c r="K4" s="216" t="s">
        <v>1</v>
      </c>
      <c r="L4" s="2" t="s">
        <v>4</v>
      </c>
      <c r="M4" s="4" t="s">
        <v>0</v>
      </c>
      <c r="N4" s="8" t="s">
        <v>1</v>
      </c>
      <c r="O4" s="2" t="s">
        <v>4</v>
      </c>
      <c r="P4" s="9" t="s">
        <v>0</v>
      </c>
      <c r="Q4" s="323"/>
      <c r="R4" s="4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35.1" customHeight="1">
      <c r="A5" s="30">
        <v>1</v>
      </c>
      <c r="B5" s="192" t="s">
        <v>103</v>
      </c>
      <c r="C5" s="192" t="s">
        <v>104</v>
      </c>
      <c r="D5" s="193" t="s">
        <v>33</v>
      </c>
      <c r="E5" s="160">
        <v>1</v>
      </c>
      <c r="F5" s="161">
        <v>1</v>
      </c>
      <c r="G5" s="60" t="s">
        <v>18</v>
      </c>
      <c r="H5" s="10">
        <v>1</v>
      </c>
      <c r="I5" s="13">
        <v>3767.45</v>
      </c>
      <c r="J5" s="218">
        <f>H5*I5</f>
        <v>3767.45</v>
      </c>
      <c r="K5" s="34"/>
      <c r="L5" s="13"/>
      <c r="M5" s="35">
        <f>K5*L5</f>
        <v>0</v>
      </c>
      <c r="N5" s="36"/>
      <c r="O5" s="13"/>
      <c r="P5" s="33">
        <f>N5*O5</f>
        <v>0</v>
      </c>
      <c r="Q5" s="149">
        <f>J5+M5+P5</f>
        <v>3767.45</v>
      </c>
      <c r="R5" s="337" t="s">
        <v>128</v>
      </c>
      <c r="S5" s="5"/>
      <c r="T5" s="1"/>
      <c r="U5" s="1"/>
      <c r="V5" s="1"/>
      <c r="W5" s="1"/>
      <c r="X5" s="1"/>
      <c r="Y5" s="3"/>
      <c r="Z5" s="3"/>
      <c r="AA5" s="3"/>
      <c r="AB5" s="3"/>
      <c r="AC5" s="3"/>
      <c r="AD5" s="3"/>
      <c r="AE5" s="3"/>
      <c r="AF5" s="3"/>
    </row>
    <row r="6" spans="1:32" ht="35.1" customHeight="1">
      <c r="A6" s="30">
        <f>1+A5</f>
        <v>2</v>
      </c>
      <c r="B6" s="192" t="s">
        <v>103</v>
      </c>
      <c r="C6" s="192" t="s">
        <v>104</v>
      </c>
      <c r="D6" s="193" t="s">
        <v>34</v>
      </c>
      <c r="E6" s="160">
        <v>1</v>
      </c>
      <c r="F6" s="161">
        <v>2</v>
      </c>
      <c r="G6" s="60" t="s">
        <v>18</v>
      </c>
      <c r="H6" s="10">
        <v>1</v>
      </c>
      <c r="I6" s="13">
        <v>490</v>
      </c>
      <c r="J6" s="218">
        <f t="shared" ref="J6:J45" si="0">H6*I6</f>
        <v>490</v>
      </c>
      <c r="K6" s="34"/>
      <c r="L6" s="13"/>
      <c r="M6" s="35">
        <f t="shared" ref="M6:M45" si="1">K6*L6</f>
        <v>0</v>
      </c>
      <c r="N6" s="36"/>
      <c r="O6" s="13"/>
      <c r="P6" s="33">
        <f t="shared" ref="P6:P45" si="2">N6*O6</f>
        <v>0</v>
      </c>
      <c r="Q6" s="149">
        <f>J6+M6+P6</f>
        <v>490</v>
      </c>
      <c r="R6" s="337"/>
      <c r="S6" s="39"/>
      <c r="T6" s="39"/>
      <c r="U6" s="1"/>
      <c r="V6" s="1"/>
      <c r="W6" s="1"/>
      <c r="X6" s="1"/>
      <c r="Y6" s="3"/>
      <c r="Z6" s="3"/>
      <c r="AA6" s="3"/>
      <c r="AB6" s="3"/>
      <c r="AC6" s="3"/>
      <c r="AD6" s="3"/>
      <c r="AE6" s="3"/>
      <c r="AF6" s="3"/>
    </row>
    <row r="7" spans="1:32" ht="35.1" customHeight="1">
      <c r="A7" s="30">
        <f t="shared" ref="A7" si="3">1+A6</f>
        <v>3</v>
      </c>
      <c r="B7" s="192" t="s">
        <v>103</v>
      </c>
      <c r="C7" s="192" t="s">
        <v>104</v>
      </c>
      <c r="D7" s="193" t="s">
        <v>35</v>
      </c>
      <c r="E7" s="160">
        <v>1</v>
      </c>
      <c r="F7" s="161">
        <v>3</v>
      </c>
      <c r="G7" s="60" t="s">
        <v>18</v>
      </c>
      <c r="H7" s="10">
        <v>1</v>
      </c>
      <c r="I7" s="13">
        <v>13144.84</v>
      </c>
      <c r="J7" s="218">
        <f t="shared" si="0"/>
        <v>13144.84</v>
      </c>
      <c r="K7" s="34"/>
      <c r="L7" s="13"/>
      <c r="M7" s="35">
        <f t="shared" si="1"/>
        <v>0</v>
      </c>
      <c r="N7" s="36"/>
      <c r="O7" s="13"/>
      <c r="P7" s="33">
        <f t="shared" si="2"/>
        <v>0</v>
      </c>
      <c r="Q7" s="209">
        <f t="shared" ref="Q7:Q45" si="4">J7+M7+P7</f>
        <v>13144.84</v>
      </c>
      <c r="R7" s="337"/>
      <c r="S7" s="39"/>
      <c r="T7" s="39"/>
      <c r="U7" s="1"/>
      <c r="V7" s="1"/>
      <c r="W7" s="1"/>
      <c r="X7" s="1"/>
      <c r="Y7" s="3"/>
      <c r="Z7" s="3"/>
      <c r="AA7" s="3"/>
      <c r="AB7" s="3"/>
      <c r="AC7" s="3"/>
      <c r="AD7" s="3"/>
      <c r="AE7" s="3"/>
      <c r="AF7" s="3"/>
    </row>
    <row r="8" spans="1:32" ht="35.1" customHeight="1">
      <c r="A8" s="30">
        <v>10</v>
      </c>
      <c r="B8" s="192" t="s">
        <v>103</v>
      </c>
      <c r="C8" s="192" t="s">
        <v>104</v>
      </c>
      <c r="D8" s="193" t="s">
        <v>41</v>
      </c>
      <c r="E8" s="160">
        <v>1</v>
      </c>
      <c r="F8" s="161">
        <v>10</v>
      </c>
      <c r="G8" s="60" t="s">
        <v>18</v>
      </c>
      <c r="H8" s="10">
        <v>1</v>
      </c>
      <c r="I8" s="37">
        <f>21356.75+2255</f>
        <v>23611.75</v>
      </c>
      <c r="J8" s="218">
        <f>H8*I8-2255</f>
        <v>21356.75</v>
      </c>
      <c r="K8" s="34"/>
      <c r="L8" s="13"/>
      <c r="M8" s="35">
        <f t="shared" si="1"/>
        <v>0</v>
      </c>
      <c r="N8" s="36"/>
      <c r="O8" s="13"/>
      <c r="P8" s="33">
        <f t="shared" si="2"/>
        <v>0</v>
      </c>
      <c r="Q8" s="149">
        <f t="shared" si="4"/>
        <v>21356.75</v>
      </c>
      <c r="R8" s="337"/>
      <c r="S8" s="39"/>
      <c r="T8" s="39"/>
      <c r="U8" s="1"/>
      <c r="V8" s="1"/>
      <c r="W8" s="1"/>
      <c r="X8" s="1"/>
      <c r="Y8" s="3"/>
      <c r="Z8" s="3"/>
      <c r="AA8" s="3"/>
      <c r="AB8" s="3"/>
      <c r="AC8" s="3"/>
      <c r="AD8" s="3"/>
      <c r="AE8" s="3"/>
      <c r="AF8" s="3"/>
    </row>
    <row r="9" spans="1:32" ht="35.1" customHeight="1">
      <c r="A9" s="30">
        <v>11</v>
      </c>
      <c r="B9" s="192" t="s">
        <v>103</v>
      </c>
      <c r="C9" s="192" t="s">
        <v>104</v>
      </c>
      <c r="D9" s="193" t="s">
        <v>126</v>
      </c>
      <c r="E9" s="160">
        <v>1</v>
      </c>
      <c r="F9" s="161">
        <v>11</v>
      </c>
      <c r="G9" s="60" t="s">
        <v>18</v>
      </c>
      <c r="H9" s="10">
        <v>1</v>
      </c>
      <c r="I9" s="37">
        <v>15758.5</v>
      </c>
      <c r="J9" s="218">
        <f t="shared" si="0"/>
        <v>15758.5</v>
      </c>
      <c r="K9" s="34"/>
      <c r="L9" s="13"/>
      <c r="M9" s="35">
        <f t="shared" si="1"/>
        <v>0</v>
      </c>
      <c r="N9" s="36"/>
      <c r="O9" s="13"/>
      <c r="P9" s="33">
        <f t="shared" si="2"/>
        <v>0</v>
      </c>
      <c r="Q9" s="149">
        <f t="shared" si="4"/>
        <v>15758.5</v>
      </c>
      <c r="R9" s="337"/>
      <c r="S9" s="39"/>
      <c r="T9" s="39"/>
      <c r="U9" s="1"/>
      <c r="V9" s="1"/>
      <c r="W9" s="1"/>
      <c r="X9" s="1"/>
      <c r="Y9" s="3"/>
      <c r="Z9" s="3"/>
      <c r="AA9" s="3"/>
      <c r="AB9" s="3"/>
      <c r="AC9" s="3"/>
      <c r="AD9" s="3"/>
      <c r="AE9" s="3"/>
      <c r="AF9" s="3"/>
    </row>
    <row r="10" spans="1:32" ht="35.1" customHeight="1">
      <c r="A10" s="30">
        <v>12</v>
      </c>
      <c r="B10" s="192" t="s">
        <v>103</v>
      </c>
      <c r="C10" s="192" t="s">
        <v>104</v>
      </c>
      <c r="D10" s="193" t="s">
        <v>43</v>
      </c>
      <c r="E10" s="160">
        <v>1</v>
      </c>
      <c r="F10" s="161">
        <v>12</v>
      </c>
      <c r="G10" s="60" t="s">
        <v>18</v>
      </c>
      <c r="H10" s="10">
        <v>1</v>
      </c>
      <c r="I10" s="37">
        <f>4379.9+1479+2787+1970.5+1468</f>
        <v>12084.4</v>
      </c>
      <c r="J10" s="218">
        <f t="shared" si="0"/>
        <v>12084.4</v>
      </c>
      <c r="K10" s="34"/>
      <c r="L10" s="13"/>
      <c r="M10" s="35">
        <f t="shared" si="1"/>
        <v>0</v>
      </c>
      <c r="N10" s="36"/>
      <c r="O10" s="13"/>
      <c r="P10" s="33">
        <f t="shared" si="2"/>
        <v>0</v>
      </c>
      <c r="Q10" s="149">
        <f t="shared" si="4"/>
        <v>12084.4</v>
      </c>
      <c r="R10" s="337"/>
      <c r="S10" s="39"/>
      <c r="T10" s="39"/>
      <c r="U10" s="1"/>
      <c r="V10" s="1"/>
      <c r="W10" s="1"/>
      <c r="X10" s="1"/>
      <c r="Y10" s="3"/>
      <c r="Z10" s="3"/>
      <c r="AA10" s="3"/>
      <c r="AB10" s="3"/>
      <c r="AC10" s="3"/>
      <c r="AD10" s="3"/>
      <c r="AE10" s="3"/>
      <c r="AF10" s="3"/>
    </row>
    <row r="11" spans="1:32" ht="35.1" customHeight="1">
      <c r="A11" s="30">
        <v>13</v>
      </c>
      <c r="B11" s="192" t="s">
        <v>103</v>
      </c>
      <c r="C11" s="192" t="s">
        <v>104</v>
      </c>
      <c r="D11" s="193" t="s">
        <v>44</v>
      </c>
      <c r="E11" s="160">
        <v>1</v>
      </c>
      <c r="F11" s="161">
        <v>13</v>
      </c>
      <c r="G11" s="60" t="s">
        <v>18</v>
      </c>
      <c r="H11" s="10">
        <v>1</v>
      </c>
      <c r="I11" s="37">
        <f>3177+1900</f>
        <v>5077</v>
      </c>
      <c r="J11" s="218">
        <f t="shared" si="0"/>
        <v>5077</v>
      </c>
      <c r="K11" s="34"/>
      <c r="L11" s="13"/>
      <c r="M11" s="35">
        <f t="shared" si="1"/>
        <v>0</v>
      </c>
      <c r="N11" s="36"/>
      <c r="O11" s="13"/>
      <c r="P11" s="33">
        <f t="shared" si="2"/>
        <v>0</v>
      </c>
      <c r="Q11" s="149">
        <f t="shared" si="4"/>
        <v>5077</v>
      </c>
      <c r="R11" s="337"/>
      <c r="S11" s="39"/>
      <c r="T11" s="39"/>
      <c r="U11" s="1"/>
      <c r="V11" s="1"/>
      <c r="W11" s="1"/>
      <c r="X11" s="1"/>
      <c r="Y11" s="3"/>
      <c r="Z11" s="3"/>
      <c r="AA11" s="3"/>
      <c r="AB11" s="3"/>
      <c r="AC11" s="3"/>
      <c r="AD11" s="3"/>
      <c r="AE11" s="3"/>
      <c r="AF11" s="3"/>
    </row>
    <row r="12" spans="1:32" ht="35.1" customHeight="1">
      <c r="A12" s="30">
        <v>23</v>
      </c>
      <c r="B12" s="192" t="s">
        <v>103</v>
      </c>
      <c r="C12" s="192" t="s">
        <v>104</v>
      </c>
      <c r="D12" s="193" t="s">
        <v>54</v>
      </c>
      <c r="E12" s="160">
        <v>1</v>
      </c>
      <c r="F12" s="161">
        <v>23</v>
      </c>
      <c r="G12" s="60" t="s">
        <v>18</v>
      </c>
      <c r="H12" s="10">
        <v>1</v>
      </c>
      <c r="I12" s="92">
        <v>1107</v>
      </c>
      <c r="J12" s="218">
        <f>H12*I12</f>
        <v>1107</v>
      </c>
      <c r="K12" s="34"/>
      <c r="L12" s="13"/>
      <c r="M12" s="35">
        <f>K12*L12</f>
        <v>0</v>
      </c>
      <c r="N12" s="36"/>
      <c r="O12" s="13"/>
      <c r="P12" s="33">
        <f>N12*O12</f>
        <v>0</v>
      </c>
      <c r="Q12" s="149">
        <f>J12+M12+P12</f>
        <v>1107</v>
      </c>
      <c r="R12" s="337"/>
      <c r="S12" s="39"/>
      <c r="T12" s="39"/>
      <c r="U12" s="1"/>
      <c r="V12" s="1"/>
      <c r="W12" s="1"/>
      <c r="X12" s="1"/>
      <c r="Y12" s="3"/>
      <c r="Z12" s="3"/>
      <c r="AA12" s="3"/>
      <c r="AB12" s="3"/>
      <c r="AC12" s="3"/>
      <c r="AD12" s="3"/>
      <c r="AE12" s="3"/>
      <c r="AF12" s="3"/>
    </row>
    <row r="13" spans="1:32" ht="35.1" customHeight="1">
      <c r="A13" s="30">
        <v>24</v>
      </c>
      <c r="B13" s="192" t="s">
        <v>103</v>
      </c>
      <c r="C13" s="192" t="s">
        <v>104</v>
      </c>
      <c r="D13" s="193" t="s">
        <v>73</v>
      </c>
      <c r="E13" s="160">
        <v>1</v>
      </c>
      <c r="F13" s="161">
        <v>24</v>
      </c>
      <c r="G13" s="60" t="s">
        <v>18</v>
      </c>
      <c r="H13" s="10">
        <v>1</v>
      </c>
      <c r="I13" s="37">
        <v>16221.74</v>
      </c>
      <c r="J13" s="218">
        <f>H13*I13</f>
        <v>16221.74</v>
      </c>
      <c r="K13" s="34"/>
      <c r="L13" s="13"/>
      <c r="M13" s="35">
        <f>K13*L13</f>
        <v>0</v>
      </c>
      <c r="N13" s="36"/>
      <c r="O13" s="13"/>
      <c r="P13" s="33">
        <f>N13*O13</f>
        <v>0</v>
      </c>
      <c r="Q13" s="209">
        <f>J13+M13+P13</f>
        <v>16221.74</v>
      </c>
      <c r="R13" s="337"/>
      <c r="S13" s="39"/>
      <c r="T13" s="39"/>
      <c r="U13" s="1"/>
      <c r="V13" s="1"/>
      <c r="W13" s="1"/>
      <c r="X13" s="1"/>
      <c r="Y13" s="3"/>
      <c r="Z13" s="3"/>
      <c r="AA13" s="3"/>
      <c r="AB13" s="3"/>
      <c r="AC13" s="3"/>
      <c r="AD13" s="3"/>
      <c r="AE13" s="3"/>
      <c r="AF13" s="3"/>
    </row>
    <row r="14" spans="1:32" ht="9.6" customHeight="1">
      <c r="A14" s="30"/>
      <c r="B14" s="192"/>
      <c r="C14" s="192"/>
      <c r="D14" s="193"/>
      <c r="E14" s="160"/>
      <c r="F14" s="161"/>
      <c r="G14" s="60"/>
      <c r="H14" s="10"/>
      <c r="I14" s="37"/>
      <c r="J14" s="33"/>
      <c r="K14" s="34"/>
      <c r="L14" s="13"/>
      <c r="M14" s="35"/>
      <c r="N14" s="36"/>
      <c r="O14" s="13"/>
      <c r="P14" s="33"/>
      <c r="Q14" s="149"/>
      <c r="R14" s="337"/>
      <c r="S14" s="39"/>
      <c r="T14" s="39"/>
      <c r="U14" s="1"/>
      <c r="V14" s="1"/>
      <c r="W14" s="1"/>
      <c r="X14" s="1"/>
      <c r="Y14" s="3"/>
      <c r="Z14" s="3"/>
      <c r="AA14" s="3"/>
      <c r="AB14" s="3"/>
      <c r="AC14" s="3"/>
      <c r="AD14" s="3"/>
      <c r="AE14" s="3"/>
      <c r="AF14" s="3"/>
    </row>
    <row r="15" spans="1:32" ht="35.1" customHeight="1">
      <c r="A15" s="30">
        <v>5</v>
      </c>
      <c r="B15" s="192" t="s">
        <v>103</v>
      </c>
      <c r="C15" s="192" t="s">
        <v>104</v>
      </c>
      <c r="D15" s="193" t="s">
        <v>36</v>
      </c>
      <c r="E15" s="160">
        <v>1</v>
      </c>
      <c r="F15" s="161">
        <v>5</v>
      </c>
      <c r="G15" s="60" t="s">
        <v>18</v>
      </c>
      <c r="H15" s="10">
        <v>1</v>
      </c>
      <c r="I15" s="13">
        <v>24834.959999999999</v>
      </c>
      <c r="J15" s="218">
        <f t="shared" si="0"/>
        <v>24834.959999999999</v>
      </c>
      <c r="K15" s="34"/>
      <c r="L15" s="13"/>
      <c r="M15" s="35">
        <f t="shared" si="1"/>
        <v>0</v>
      </c>
      <c r="N15" s="36"/>
      <c r="O15" s="13"/>
      <c r="P15" s="33">
        <f t="shared" si="2"/>
        <v>0</v>
      </c>
      <c r="Q15" s="149">
        <f t="shared" si="4"/>
        <v>24834.959999999999</v>
      </c>
      <c r="R15" s="337"/>
      <c r="S15" s="39"/>
      <c r="T15" s="39"/>
      <c r="U15" s="1"/>
      <c r="V15" s="1"/>
      <c r="W15" s="1"/>
      <c r="X15" s="1"/>
      <c r="Y15" s="3"/>
      <c r="Z15" s="3"/>
      <c r="AA15" s="3"/>
      <c r="AB15" s="3"/>
      <c r="AC15" s="3"/>
      <c r="AD15" s="3"/>
      <c r="AE15" s="3"/>
      <c r="AF15" s="3"/>
    </row>
    <row r="16" spans="1:32" ht="35.1" customHeight="1">
      <c r="A16" s="30">
        <v>20</v>
      </c>
      <c r="B16" s="192" t="s">
        <v>103</v>
      </c>
      <c r="C16" s="192" t="s">
        <v>104</v>
      </c>
      <c r="D16" s="193" t="s">
        <v>51</v>
      </c>
      <c r="E16" s="160">
        <v>1</v>
      </c>
      <c r="F16" s="161">
        <v>20</v>
      </c>
      <c r="G16" s="60" t="s">
        <v>18</v>
      </c>
      <c r="H16" s="10">
        <v>1</v>
      </c>
      <c r="I16" s="37">
        <v>1491.95</v>
      </c>
      <c r="J16" s="45">
        <f t="shared" si="0"/>
        <v>1491.95</v>
      </c>
      <c r="K16" s="159"/>
      <c r="L16" s="37"/>
      <c r="M16" s="40">
        <f t="shared" si="1"/>
        <v>0</v>
      </c>
      <c r="N16" s="106"/>
      <c r="O16" s="37"/>
      <c r="P16" s="45">
        <f t="shared" si="2"/>
        <v>0</v>
      </c>
      <c r="Q16" s="209">
        <f t="shared" si="4"/>
        <v>1491.95</v>
      </c>
      <c r="R16" s="337"/>
      <c r="S16" s="39"/>
      <c r="T16" s="39"/>
      <c r="U16" s="1"/>
      <c r="V16" s="1"/>
      <c r="W16" s="1"/>
      <c r="X16" s="1"/>
      <c r="Y16" s="3"/>
      <c r="Z16" s="3"/>
      <c r="AA16" s="3"/>
      <c r="AB16" s="3"/>
      <c r="AC16" s="3"/>
      <c r="AD16" s="3"/>
      <c r="AE16" s="3"/>
      <c r="AF16" s="3"/>
    </row>
    <row r="17" spans="1:32" ht="35.1" customHeight="1">
      <c r="A17" s="225"/>
      <c r="B17" s="150"/>
      <c r="C17" s="150"/>
      <c r="D17" s="150"/>
      <c r="E17" s="226"/>
      <c r="F17" s="226"/>
      <c r="G17" s="227"/>
      <c r="H17" s="179"/>
      <c r="I17" s="228"/>
      <c r="J17" s="229"/>
      <c r="K17" s="228"/>
      <c r="L17" s="228"/>
      <c r="M17" s="229"/>
      <c r="N17" s="228"/>
      <c r="O17" s="228"/>
      <c r="P17" s="229"/>
      <c r="Q17" s="229"/>
      <c r="R17" s="337"/>
      <c r="S17" s="39"/>
      <c r="T17" s="39"/>
      <c r="U17" s="1"/>
      <c r="V17" s="1"/>
      <c r="W17" s="1"/>
      <c r="X17" s="1"/>
      <c r="Y17" s="3"/>
      <c r="Z17" s="3"/>
      <c r="AA17" s="3"/>
      <c r="AB17" s="3"/>
      <c r="AC17" s="3"/>
      <c r="AD17" s="3"/>
      <c r="AE17" s="3"/>
      <c r="AF17" s="3"/>
    </row>
    <row r="18" spans="1:32" ht="15.6" customHeight="1">
      <c r="R18" s="337"/>
      <c r="S18" s="39"/>
      <c r="T18" s="39"/>
      <c r="U18" s="1"/>
      <c r="V18" s="1"/>
      <c r="W18" s="1"/>
      <c r="X18" s="1"/>
      <c r="Y18" s="3"/>
      <c r="Z18" s="3"/>
      <c r="AA18" s="3"/>
      <c r="AB18" s="3"/>
      <c r="AC18" s="3"/>
      <c r="AD18" s="3"/>
      <c r="AE18" s="3"/>
      <c r="AF18" s="3"/>
    </row>
    <row r="19" spans="1:32" ht="35.1" customHeight="1">
      <c r="A19" s="30">
        <v>25</v>
      </c>
      <c r="B19" s="192" t="s">
        <v>103</v>
      </c>
      <c r="C19" s="192" t="s">
        <v>104</v>
      </c>
      <c r="D19" s="207" t="s">
        <v>55</v>
      </c>
      <c r="E19" s="160">
        <v>1</v>
      </c>
      <c r="F19" s="161">
        <v>25</v>
      </c>
      <c r="G19" s="60" t="s">
        <v>18</v>
      </c>
      <c r="H19" s="10">
        <v>1</v>
      </c>
      <c r="I19" s="92">
        <v>1478.45</v>
      </c>
      <c r="J19" s="218">
        <f t="shared" si="0"/>
        <v>1478.45</v>
      </c>
      <c r="K19" s="34"/>
      <c r="L19" s="13"/>
      <c r="M19" s="35">
        <f t="shared" si="1"/>
        <v>0</v>
      </c>
      <c r="N19" s="36"/>
      <c r="O19" s="13"/>
      <c r="P19" s="33">
        <f t="shared" si="2"/>
        <v>0</v>
      </c>
      <c r="Q19" s="149">
        <f t="shared" si="4"/>
        <v>1478.45</v>
      </c>
      <c r="R19" s="337"/>
      <c r="S19" s="39"/>
      <c r="T19" s="39"/>
      <c r="U19" s="1"/>
      <c r="V19" s="1"/>
      <c r="W19" s="1"/>
      <c r="X19" s="1"/>
      <c r="Y19" s="3"/>
      <c r="Z19" s="3"/>
      <c r="AA19" s="3"/>
      <c r="AB19" s="3"/>
      <c r="AC19" s="3"/>
      <c r="AD19" s="3"/>
      <c r="AE19" s="3"/>
      <c r="AF19" s="3"/>
    </row>
    <row r="20" spans="1:32" ht="35.1" customHeight="1">
      <c r="A20" s="30">
        <v>26</v>
      </c>
      <c r="B20" s="192" t="s">
        <v>103</v>
      </c>
      <c r="C20" s="192" t="s">
        <v>104</v>
      </c>
      <c r="D20" s="207" t="s">
        <v>139</v>
      </c>
      <c r="E20" s="160">
        <v>1</v>
      </c>
      <c r="F20" s="161">
        <v>26</v>
      </c>
      <c r="G20" s="60" t="s">
        <v>18</v>
      </c>
      <c r="H20" s="10">
        <v>1</v>
      </c>
      <c r="I20" s="92">
        <f>5956.38-144.02</f>
        <v>5812.36</v>
      </c>
      <c r="J20" s="218">
        <f t="shared" si="0"/>
        <v>5812.36</v>
      </c>
      <c r="K20" s="34"/>
      <c r="L20" s="13"/>
      <c r="M20" s="35">
        <f t="shared" si="1"/>
        <v>0</v>
      </c>
      <c r="N20" s="36"/>
      <c r="O20" s="13"/>
      <c r="P20" s="33">
        <f t="shared" si="2"/>
        <v>0</v>
      </c>
      <c r="Q20" s="149">
        <f t="shared" si="4"/>
        <v>5812.36</v>
      </c>
      <c r="R20" s="337"/>
      <c r="S20" s="39"/>
      <c r="T20" s="39"/>
      <c r="U20" s="1"/>
      <c r="V20" s="1"/>
      <c r="W20" s="1"/>
      <c r="X20" s="1"/>
      <c r="Y20" s="3"/>
      <c r="Z20" s="3"/>
      <c r="AA20" s="3"/>
      <c r="AB20" s="3"/>
      <c r="AC20" s="3"/>
      <c r="AD20" s="3"/>
      <c r="AE20" s="3"/>
      <c r="AF20" s="3"/>
    </row>
    <row r="21" spans="1:32" ht="21.95" customHeight="1">
      <c r="A21" s="172"/>
      <c r="B21" s="172"/>
      <c r="C21" s="173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70" t="s">
        <v>92</v>
      </c>
      <c r="S21" s="171">
        <f>SUM(Q5:Q20)</f>
        <v>122625.40000000001</v>
      </c>
      <c r="T21" s="39"/>
      <c r="U21" s="1"/>
      <c r="V21" s="1"/>
      <c r="W21" s="1"/>
      <c r="X21" s="1"/>
      <c r="Y21" s="3"/>
      <c r="Z21" s="3"/>
      <c r="AA21" s="3"/>
      <c r="AB21" s="3"/>
      <c r="AC21" s="3"/>
      <c r="AD21" s="3"/>
      <c r="AE21" s="3"/>
      <c r="AF21" s="3"/>
    </row>
    <row r="22" spans="1:32" ht="21.95" customHeight="1">
      <c r="A22" s="174"/>
      <c r="B22" s="174"/>
      <c r="C22" s="175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70" t="s">
        <v>93</v>
      </c>
      <c r="S22" s="171">
        <f>S21/123*100</f>
        <v>99695.447154471549</v>
      </c>
      <c r="T22" s="39"/>
      <c r="U22" s="1"/>
      <c r="V22" s="1"/>
      <c r="W22" s="1"/>
      <c r="X22" s="1"/>
      <c r="Y22" s="3"/>
      <c r="Z22" s="3"/>
      <c r="AA22" s="3"/>
      <c r="AB22" s="3"/>
      <c r="AC22" s="3"/>
      <c r="AD22" s="3"/>
      <c r="AE22" s="3"/>
      <c r="AF22" s="3"/>
    </row>
    <row r="23" spans="1:32" ht="21.95" customHeight="1">
      <c r="A23" s="176"/>
      <c r="B23" s="176"/>
      <c r="C23" s="177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70" t="s">
        <v>94</v>
      </c>
      <c r="S23" s="171">
        <f>S22/4.3117</f>
        <v>23122.074159721582</v>
      </c>
      <c r="T23" s="74"/>
      <c r="W23" s="1"/>
      <c r="X23" s="1"/>
      <c r="Y23" s="3"/>
      <c r="Z23" s="3"/>
      <c r="AA23" s="3"/>
      <c r="AB23" s="3"/>
      <c r="AC23" s="3"/>
      <c r="AD23" s="3"/>
      <c r="AE23" s="3"/>
      <c r="AF23" s="3"/>
    </row>
    <row r="24" spans="1:32" ht="35.1" customHeight="1">
      <c r="A24" s="30">
        <f>1+A15</f>
        <v>6</v>
      </c>
      <c r="B24" s="153"/>
      <c r="C24" s="153"/>
      <c r="D24" s="84" t="s">
        <v>37</v>
      </c>
      <c r="E24" s="160">
        <v>1</v>
      </c>
      <c r="F24" s="161">
        <v>6</v>
      </c>
      <c r="G24" s="60" t="s">
        <v>9</v>
      </c>
      <c r="H24" s="10">
        <v>1</v>
      </c>
      <c r="I24" s="37">
        <v>3600</v>
      </c>
      <c r="J24" s="218">
        <f t="shared" si="0"/>
        <v>3600</v>
      </c>
      <c r="K24" s="34"/>
      <c r="L24" s="13"/>
      <c r="M24" s="35">
        <f t="shared" si="1"/>
        <v>0</v>
      </c>
      <c r="N24" s="36"/>
      <c r="O24" s="13"/>
      <c r="P24" s="33">
        <f t="shared" si="2"/>
        <v>0</v>
      </c>
      <c r="Q24" s="149">
        <f t="shared" si="4"/>
        <v>3600</v>
      </c>
      <c r="R24" s="217" t="s">
        <v>131</v>
      </c>
      <c r="S24" s="204">
        <f>S23+S31</f>
        <v>29326.587460739742</v>
      </c>
      <c r="T24" s="204">
        <f>(30000-S24)*4.3117</f>
        <v>2903.5528455284552</v>
      </c>
      <c r="U24" s="1"/>
      <c r="V24" s="1"/>
      <c r="W24" s="1"/>
      <c r="X24" s="1"/>
      <c r="Y24" s="3"/>
      <c r="Z24" s="3"/>
      <c r="AA24" s="3"/>
      <c r="AB24" s="3"/>
      <c r="AC24" s="3"/>
      <c r="AD24" s="3"/>
      <c r="AE24" s="3"/>
      <c r="AF24" s="3"/>
    </row>
    <row r="25" spans="1:32" ht="21.95" customHeight="1">
      <c r="A25" s="176"/>
      <c r="B25" s="176"/>
      <c r="C25" s="177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39"/>
      <c r="S25" s="39"/>
      <c r="T25" s="39"/>
      <c r="U25" s="1"/>
      <c r="V25" s="1"/>
      <c r="W25" s="1"/>
      <c r="X25" s="1"/>
      <c r="Y25" s="3"/>
      <c r="Z25" s="3"/>
      <c r="AA25" s="3"/>
      <c r="AB25" s="3"/>
      <c r="AC25" s="3"/>
      <c r="AD25" s="3"/>
      <c r="AE25" s="3"/>
      <c r="AF25" s="3"/>
    </row>
    <row r="26" spans="1:32" ht="35.1" customHeight="1">
      <c r="A26" s="30">
        <f>1+A24</f>
        <v>7</v>
      </c>
      <c r="B26" s="153"/>
      <c r="C26" s="153"/>
      <c r="D26" s="84" t="s">
        <v>38</v>
      </c>
      <c r="E26" s="160">
        <v>1</v>
      </c>
      <c r="F26" s="161">
        <v>7</v>
      </c>
      <c r="G26" s="60" t="s">
        <v>8</v>
      </c>
      <c r="H26" s="10">
        <v>1</v>
      </c>
      <c r="I26" s="37">
        <v>4843</v>
      </c>
      <c r="J26" s="218">
        <f t="shared" si="0"/>
        <v>4843</v>
      </c>
      <c r="K26" s="34"/>
      <c r="L26" s="13"/>
      <c r="M26" s="35">
        <f t="shared" si="1"/>
        <v>0</v>
      </c>
      <c r="N26" s="36"/>
      <c r="O26" s="13"/>
      <c r="P26" s="33">
        <f t="shared" si="2"/>
        <v>0</v>
      </c>
      <c r="Q26" s="149">
        <f t="shared" si="4"/>
        <v>4843</v>
      </c>
      <c r="R26" s="324" t="s">
        <v>130</v>
      </c>
      <c r="S26" s="39"/>
      <c r="T26" s="39"/>
      <c r="U26" s="1"/>
      <c r="V26" s="1"/>
      <c r="W26" s="1"/>
      <c r="X26" s="1"/>
      <c r="Y26" s="3"/>
      <c r="Z26" s="3"/>
      <c r="AA26" s="3"/>
      <c r="AB26" s="3"/>
      <c r="AC26" s="3"/>
      <c r="AD26" s="3"/>
      <c r="AE26" s="3"/>
      <c r="AF26" s="3"/>
    </row>
    <row r="27" spans="1:32" ht="35.1" customHeight="1">
      <c r="A27" s="30">
        <v>8</v>
      </c>
      <c r="B27" s="153"/>
      <c r="C27" s="153"/>
      <c r="D27" s="84" t="s">
        <v>39</v>
      </c>
      <c r="E27" s="160">
        <v>1</v>
      </c>
      <c r="F27" s="161">
        <v>8</v>
      </c>
      <c r="G27" s="60" t="s">
        <v>18</v>
      </c>
      <c r="H27" s="10">
        <v>1</v>
      </c>
      <c r="I27" s="40">
        <v>16499.34</v>
      </c>
      <c r="J27" s="218">
        <f t="shared" si="0"/>
        <v>16499.34</v>
      </c>
      <c r="K27" s="34"/>
      <c r="L27" s="13"/>
      <c r="M27" s="35">
        <f t="shared" si="1"/>
        <v>0</v>
      </c>
      <c r="N27" s="36"/>
      <c r="O27" s="13"/>
      <c r="P27" s="33">
        <f t="shared" si="2"/>
        <v>0</v>
      </c>
      <c r="Q27" s="149">
        <f t="shared" si="4"/>
        <v>16499.34</v>
      </c>
      <c r="R27" s="325"/>
      <c r="S27" s="39"/>
      <c r="T27" s="39"/>
      <c r="U27" s="1"/>
      <c r="V27" s="1"/>
      <c r="W27" s="1"/>
      <c r="X27" s="1"/>
      <c r="Y27" s="3"/>
      <c r="Z27" s="3"/>
      <c r="AA27" s="3"/>
      <c r="AB27" s="3"/>
      <c r="AC27" s="3"/>
      <c r="AD27" s="3"/>
      <c r="AE27" s="3"/>
      <c r="AF27" s="3"/>
    </row>
    <row r="28" spans="1:32" ht="35.1" customHeight="1">
      <c r="A28" s="30">
        <v>16</v>
      </c>
      <c r="B28" s="199" t="s">
        <v>117</v>
      </c>
      <c r="C28" s="198" t="s">
        <v>118</v>
      </c>
      <c r="D28" s="230" t="s">
        <v>119</v>
      </c>
      <c r="E28" s="160">
        <v>1</v>
      </c>
      <c r="F28" s="161">
        <v>16</v>
      </c>
      <c r="G28" s="60" t="s">
        <v>8</v>
      </c>
      <c r="H28" s="10">
        <v>2</v>
      </c>
      <c r="I28" s="13">
        <v>5781.31</v>
      </c>
      <c r="J28" s="218">
        <f>H28*I28</f>
        <v>11562.62</v>
      </c>
      <c r="K28" s="34"/>
      <c r="L28" s="13"/>
      <c r="M28" s="35">
        <f>K28*L28</f>
        <v>0</v>
      </c>
      <c r="N28" s="36"/>
      <c r="O28" s="13"/>
      <c r="P28" s="33">
        <f>N28*O28</f>
        <v>0</v>
      </c>
      <c r="Q28" s="149">
        <f>J28+M28+P28</f>
        <v>11562.62</v>
      </c>
      <c r="R28" s="326"/>
      <c r="S28" s="39"/>
      <c r="T28" s="39"/>
      <c r="U28" s="1"/>
      <c r="V28" s="1"/>
      <c r="W28" s="1"/>
      <c r="X28" s="1"/>
      <c r="Y28" s="3"/>
      <c r="Z28" s="3"/>
      <c r="AA28" s="3"/>
      <c r="AB28" s="3"/>
      <c r="AC28" s="3"/>
      <c r="AD28" s="3"/>
      <c r="AE28" s="3"/>
      <c r="AF28" s="3"/>
    </row>
    <row r="29" spans="1:32" ht="21.95" customHeight="1">
      <c r="A29" s="172"/>
      <c r="B29" s="172"/>
      <c r="C29" s="173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70" t="s">
        <v>92</v>
      </c>
      <c r="S29" s="171">
        <f>SUM(Q26:Q28)</f>
        <v>32904.959999999999</v>
      </c>
      <c r="T29" s="39"/>
      <c r="U29" s="1"/>
      <c r="V29" s="1"/>
      <c r="W29" s="1"/>
      <c r="X29" s="1"/>
      <c r="Y29" s="3"/>
      <c r="Z29" s="3"/>
      <c r="AA29" s="3"/>
      <c r="AB29" s="3"/>
      <c r="AC29" s="3"/>
      <c r="AD29" s="3"/>
      <c r="AE29" s="3"/>
      <c r="AF29" s="3"/>
    </row>
    <row r="30" spans="1:32" ht="21.95" customHeight="1">
      <c r="A30" s="174"/>
      <c r="B30" s="174"/>
      <c r="C30" s="175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70" t="s">
        <v>93</v>
      </c>
      <c r="S30" s="171">
        <f>S29/123*100</f>
        <v>26752</v>
      </c>
      <c r="T30" s="39"/>
      <c r="U30" s="1"/>
      <c r="V30" s="1"/>
      <c r="W30" s="1"/>
      <c r="X30" s="1"/>
      <c r="Y30" s="3"/>
      <c r="Z30" s="3"/>
      <c r="AA30" s="3"/>
      <c r="AB30" s="3"/>
      <c r="AC30" s="3"/>
      <c r="AD30" s="3"/>
      <c r="AE30" s="3"/>
      <c r="AF30" s="3"/>
    </row>
    <row r="31" spans="1:32" ht="21.95" customHeight="1">
      <c r="A31" s="176"/>
      <c r="B31" s="176"/>
      <c r="C31" s="177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70" t="s">
        <v>94</v>
      </c>
      <c r="S31" s="171">
        <f>S30/4.3117</f>
        <v>6204.5133010181598</v>
      </c>
      <c r="T31" s="39"/>
      <c r="U31" s="1"/>
      <c r="V31" s="1"/>
      <c r="W31" s="1"/>
      <c r="X31" s="1"/>
      <c r="Y31" s="3"/>
      <c r="Z31" s="3"/>
      <c r="AA31" s="3"/>
      <c r="AB31" s="3"/>
      <c r="AC31" s="3"/>
      <c r="AD31" s="3"/>
      <c r="AE31" s="3"/>
      <c r="AF31" s="3"/>
    </row>
    <row r="32" spans="1:32" ht="35.1" customHeight="1">
      <c r="A32" s="30">
        <v>14</v>
      </c>
      <c r="B32" s="192" t="s">
        <v>106</v>
      </c>
      <c r="C32" s="192" t="s">
        <v>107</v>
      </c>
      <c r="D32" s="230" t="s">
        <v>121</v>
      </c>
      <c r="E32" s="160">
        <v>1</v>
      </c>
      <c r="F32" s="161">
        <v>14</v>
      </c>
      <c r="G32" s="60" t="s">
        <v>8</v>
      </c>
      <c r="H32" s="10">
        <v>57</v>
      </c>
      <c r="I32" s="13">
        <v>2529</v>
      </c>
      <c r="J32" s="218">
        <f t="shared" si="0"/>
        <v>144153</v>
      </c>
      <c r="K32" s="34"/>
      <c r="L32" s="13"/>
      <c r="M32" s="35">
        <f t="shared" si="1"/>
        <v>0</v>
      </c>
      <c r="N32" s="36"/>
      <c r="O32" s="13"/>
      <c r="P32" s="33">
        <f t="shared" si="2"/>
        <v>0</v>
      </c>
      <c r="Q32" s="149">
        <f t="shared" si="4"/>
        <v>144153</v>
      </c>
      <c r="R32" s="327" t="s">
        <v>129</v>
      </c>
      <c r="S32" s="39"/>
      <c r="T32" s="39"/>
      <c r="U32" s="1"/>
      <c r="V32" s="1"/>
      <c r="W32" s="1"/>
      <c r="X32" s="1"/>
      <c r="Y32" s="3"/>
      <c r="Z32" s="3"/>
      <c r="AA32" s="3"/>
      <c r="AB32" s="3"/>
      <c r="AC32" s="3"/>
      <c r="AD32" s="3"/>
      <c r="AE32" s="3"/>
      <c r="AF32" s="3"/>
    </row>
    <row r="33" spans="1:32" ht="35.1" customHeight="1">
      <c r="A33" s="30">
        <v>17</v>
      </c>
      <c r="B33" s="200" t="s">
        <v>110</v>
      </c>
      <c r="C33" s="192" t="s">
        <v>111</v>
      </c>
      <c r="D33" s="230" t="s">
        <v>114</v>
      </c>
      <c r="E33" s="160">
        <v>1</v>
      </c>
      <c r="F33" s="161">
        <v>17</v>
      </c>
      <c r="G33" s="60" t="s">
        <v>8</v>
      </c>
      <c r="H33" s="10">
        <v>2</v>
      </c>
      <c r="I33" s="13">
        <v>8499</v>
      </c>
      <c r="J33" s="218">
        <f t="shared" si="0"/>
        <v>16998</v>
      </c>
      <c r="K33" s="34"/>
      <c r="L33" s="13"/>
      <c r="M33" s="35">
        <f t="shared" si="1"/>
        <v>0</v>
      </c>
      <c r="N33" s="36"/>
      <c r="O33" s="13"/>
      <c r="P33" s="33">
        <f t="shared" si="2"/>
        <v>0</v>
      </c>
      <c r="Q33" s="149">
        <f t="shared" si="4"/>
        <v>16998</v>
      </c>
      <c r="R33" s="328"/>
      <c r="S33" s="39"/>
      <c r="T33" s="39"/>
      <c r="U33" s="1"/>
      <c r="V33" s="1"/>
      <c r="W33" s="1"/>
      <c r="X33" s="1"/>
      <c r="Y33" s="3"/>
      <c r="Z33" s="3"/>
      <c r="AA33" s="3"/>
      <c r="AB33" s="3"/>
      <c r="AC33" s="3"/>
      <c r="AD33" s="3"/>
      <c r="AE33" s="3"/>
      <c r="AF33" s="3"/>
    </row>
    <row r="34" spans="1:32" ht="35.1" customHeight="1">
      <c r="A34" s="30" t="s">
        <v>101</v>
      </c>
      <c r="B34" s="201" t="s">
        <v>115</v>
      </c>
      <c r="C34" s="194" t="s">
        <v>116</v>
      </c>
      <c r="D34" s="230" t="s">
        <v>113</v>
      </c>
      <c r="E34" s="160">
        <v>1</v>
      </c>
      <c r="F34" s="161" t="s">
        <v>97</v>
      </c>
      <c r="G34" s="60" t="s">
        <v>8</v>
      </c>
      <c r="H34" s="10">
        <v>3</v>
      </c>
      <c r="I34" s="92">
        <v>8930</v>
      </c>
      <c r="J34" s="218">
        <f t="shared" si="0"/>
        <v>26790</v>
      </c>
      <c r="K34" s="34"/>
      <c r="L34" s="13"/>
      <c r="M34" s="35">
        <f t="shared" si="1"/>
        <v>0</v>
      </c>
      <c r="N34" s="36"/>
      <c r="O34" s="13"/>
      <c r="P34" s="33">
        <f t="shared" si="2"/>
        <v>0</v>
      </c>
      <c r="Q34" s="149">
        <f t="shared" si="4"/>
        <v>26790</v>
      </c>
      <c r="R34" s="328"/>
      <c r="S34" s="39"/>
      <c r="T34" s="39"/>
      <c r="U34" s="1">
        <v>1460</v>
      </c>
      <c r="V34" s="1"/>
      <c r="W34" s="1"/>
      <c r="X34" s="1"/>
      <c r="Y34" s="3"/>
      <c r="Z34" s="3"/>
      <c r="AA34" s="3"/>
      <c r="AB34" s="3"/>
      <c r="AC34" s="3"/>
      <c r="AD34" s="3"/>
      <c r="AE34" s="3"/>
      <c r="AF34" s="3"/>
    </row>
    <row r="35" spans="1:32" ht="35.1" customHeight="1">
      <c r="A35" s="30">
        <v>19</v>
      </c>
      <c r="B35" s="197" t="s">
        <v>110</v>
      </c>
      <c r="C35" s="198" t="s">
        <v>111</v>
      </c>
      <c r="D35" s="230" t="s">
        <v>112</v>
      </c>
      <c r="E35" s="160">
        <v>1</v>
      </c>
      <c r="F35" s="161">
        <v>19</v>
      </c>
      <c r="G35" s="60" t="s">
        <v>8</v>
      </c>
      <c r="H35" s="10">
        <v>1</v>
      </c>
      <c r="I35" s="92">
        <v>3290</v>
      </c>
      <c r="J35" s="218">
        <f t="shared" si="0"/>
        <v>3290</v>
      </c>
      <c r="K35" s="34"/>
      <c r="L35" s="13"/>
      <c r="M35" s="35">
        <f t="shared" si="1"/>
        <v>0</v>
      </c>
      <c r="N35" s="36"/>
      <c r="O35" s="13"/>
      <c r="P35" s="33">
        <f t="shared" si="2"/>
        <v>0</v>
      </c>
      <c r="Q35" s="149">
        <f t="shared" si="4"/>
        <v>3290</v>
      </c>
      <c r="R35" s="328"/>
      <c r="S35" s="39"/>
      <c r="T35" s="39"/>
      <c r="U35" s="1">
        <v>1197</v>
      </c>
      <c r="V35" s="1"/>
      <c r="W35" s="1"/>
      <c r="X35" s="1"/>
      <c r="Y35" s="3"/>
      <c r="Z35" s="3"/>
      <c r="AA35" s="3"/>
      <c r="AB35" s="3"/>
      <c r="AC35" s="3"/>
      <c r="AD35" s="3"/>
      <c r="AE35" s="3"/>
      <c r="AF35" s="3"/>
    </row>
    <row r="36" spans="1:32" ht="35.1" customHeight="1">
      <c r="A36" s="30">
        <v>30</v>
      </c>
      <c r="B36" s="201" t="s">
        <v>108</v>
      </c>
      <c r="C36" s="194" t="s">
        <v>109</v>
      </c>
      <c r="D36" s="231" t="s">
        <v>56</v>
      </c>
      <c r="E36" s="162">
        <v>2</v>
      </c>
      <c r="F36" s="161">
        <v>4</v>
      </c>
      <c r="G36" s="60" t="s">
        <v>8</v>
      </c>
      <c r="H36" s="10">
        <v>46</v>
      </c>
      <c r="I36" s="37">
        <v>249</v>
      </c>
      <c r="J36" s="218">
        <f>H36*I36</f>
        <v>11454</v>
      </c>
      <c r="K36" s="34"/>
      <c r="L36" s="13"/>
      <c r="M36" s="35">
        <f>K36*L36</f>
        <v>0</v>
      </c>
      <c r="N36" s="10"/>
      <c r="O36" s="13"/>
      <c r="P36" s="33">
        <f>N36*O36</f>
        <v>0</v>
      </c>
      <c r="Q36" s="149">
        <f>J36+M36+P36</f>
        <v>11454</v>
      </c>
      <c r="R36" s="328"/>
      <c r="S36" s="27"/>
      <c r="T36" s="27"/>
      <c r="U36" s="1">
        <v>598</v>
      </c>
      <c r="V36" s="1"/>
      <c r="W36" s="1"/>
      <c r="X36" s="1"/>
      <c r="Y36" s="3"/>
      <c r="Z36" s="3"/>
      <c r="AA36" s="3"/>
      <c r="AB36" s="3"/>
      <c r="AC36" s="3"/>
      <c r="AD36" s="3"/>
      <c r="AE36" s="3"/>
      <c r="AF36" s="3"/>
    </row>
    <row r="37" spans="1:32" ht="35.1" customHeight="1">
      <c r="A37" s="100">
        <v>32</v>
      </c>
      <c r="B37" s="201" t="s">
        <v>108</v>
      </c>
      <c r="C37" s="194" t="s">
        <v>109</v>
      </c>
      <c r="D37" s="232" t="s">
        <v>62</v>
      </c>
      <c r="E37" s="160">
        <v>3</v>
      </c>
      <c r="F37" s="161">
        <v>2</v>
      </c>
      <c r="G37" s="81" t="s">
        <v>8</v>
      </c>
      <c r="H37" s="10">
        <v>128</v>
      </c>
      <c r="I37" s="37">
        <v>57</v>
      </c>
      <c r="J37" s="218">
        <f>H37*I37</f>
        <v>7296</v>
      </c>
      <c r="K37" s="51"/>
      <c r="L37" s="37"/>
      <c r="M37" s="35">
        <f>K37*L37</f>
        <v>0</v>
      </c>
      <c r="N37" s="50"/>
      <c r="O37" s="13"/>
      <c r="P37" s="33">
        <f>N37*O37</f>
        <v>0</v>
      </c>
      <c r="Q37" s="209">
        <f>J37+M37+P37</f>
        <v>7296</v>
      </c>
      <c r="R37" s="328"/>
      <c r="S37" s="27"/>
      <c r="T37" s="27"/>
      <c r="U37" s="1">
        <v>132</v>
      </c>
      <c r="V37" s="1"/>
      <c r="W37" s="1"/>
      <c r="X37" s="1"/>
      <c r="Y37" s="3"/>
      <c r="Z37" s="3"/>
      <c r="AA37" s="3"/>
      <c r="AB37" s="3"/>
      <c r="AC37" s="3"/>
      <c r="AD37" s="3"/>
      <c r="AE37" s="3"/>
      <c r="AF37" s="3"/>
    </row>
    <row r="38" spans="1:32" ht="35.1" customHeight="1">
      <c r="A38" s="30">
        <v>15</v>
      </c>
      <c r="B38" s="197" t="s">
        <v>124</v>
      </c>
      <c r="C38" s="198" t="s">
        <v>125</v>
      </c>
      <c r="D38" s="230" t="s">
        <v>120</v>
      </c>
      <c r="E38" s="160">
        <v>1</v>
      </c>
      <c r="F38" s="161">
        <v>15</v>
      </c>
      <c r="G38" s="60" t="s">
        <v>8</v>
      </c>
      <c r="H38" s="10">
        <v>28</v>
      </c>
      <c r="I38" s="13">
        <v>219</v>
      </c>
      <c r="J38" s="218">
        <f>H38*I38</f>
        <v>6132</v>
      </c>
      <c r="K38" s="34"/>
      <c r="L38" s="13"/>
      <c r="M38" s="35"/>
      <c r="N38" s="36"/>
      <c r="O38" s="13"/>
      <c r="P38" s="33"/>
      <c r="Q38" s="149">
        <f>J38+M38+P38</f>
        <v>6132</v>
      </c>
      <c r="R38" s="328"/>
      <c r="S38" s="39"/>
      <c r="T38" s="39"/>
      <c r="U38" s="1">
        <v>520</v>
      </c>
      <c r="V38" s="1"/>
      <c r="W38" s="1"/>
      <c r="X38" s="1"/>
      <c r="Y38" s="3"/>
      <c r="Z38" s="3"/>
      <c r="AA38" s="3"/>
      <c r="AB38" s="3"/>
      <c r="AC38" s="3"/>
      <c r="AD38" s="3"/>
      <c r="AE38" s="3"/>
      <c r="AF38" s="3"/>
    </row>
    <row r="39" spans="1:32" ht="35.1" customHeight="1">
      <c r="A39" s="30"/>
      <c r="B39" s="198"/>
      <c r="C39" s="198"/>
      <c r="D39" s="230" t="s">
        <v>138</v>
      </c>
      <c r="E39" s="160"/>
      <c r="F39" s="161"/>
      <c r="G39" s="60" t="s">
        <v>8</v>
      </c>
      <c r="H39" s="10">
        <v>1</v>
      </c>
      <c r="I39" s="13">
        <v>2255</v>
      </c>
      <c r="J39" s="218">
        <f>H39*I39</f>
        <v>2255</v>
      </c>
      <c r="K39" s="34"/>
      <c r="L39" s="13"/>
      <c r="M39" s="35"/>
      <c r="N39" s="36"/>
      <c r="O39" s="13"/>
      <c r="P39" s="33"/>
      <c r="Q39" s="149"/>
      <c r="R39" s="328"/>
      <c r="S39" s="39"/>
      <c r="T39" s="39"/>
      <c r="U39" s="1"/>
      <c r="V39" s="1"/>
      <c r="W39" s="1"/>
      <c r="X39" s="1"/>
      <c r="Y39" s="3"/>
      <c r="Z39" s="3"/>
      <c r="AA39" s="3"/>
      <c r="AB39" s="3"/>
      <c r="AC39" s="3"/>
      <c r="AD39" s="3"/>
      <c r="AE39" s="3"/>
      <c r="AF39" s="3"/>
    </row>
    <row r="40" spans="1:32" ht="35.1" customHeight="1">
      <c r="A40" s="30">
        <v>4</v>
      </c>
      <c r="B40" s="194" t="s">
        <v>122</v>
      </c>
      <c r="C40" s="194" t="s">
        <v>123</v>
      </c>
      <c r="D40" s="230" t="s">
        <v>70</v>
      </c>
      <c r="E40" s="160">
        <v>1</v>
      </c>
      <c r="F40" s="161">
        <v>4</v>
      </c>
      <c r="G40" s="60" t="s">
        <v>8</v>
      </c>
      <c r="H40" s="10">
        <v>1</v>
      </c>
      <c r="I40" s="13">
        <v>9490</v>
      </c>
      <c r="J40" s="218">
        <f>H40*I40</f>
        <v>9490</v>
      </c>
      <c r="K40" s="34"/>
      <c r="L40" s="13"/>
      <c r="M40" s="35">
        <f>K40*L40</f>
        <v>0</v>
      </c>
      <c r="N40" s="36"/>
      <c r="O40" s="13"/>
      <c r="P40" s="33">
        <f>N40*O40</f>
        <v>0</v>
      </c>
      <c r="Q40" s="149">
        <f>J40+M40+P40</f>
        <v>9490</v>
      </c>
      <c r="R40" s="329"/>
      <c r="S40" s="39"/>
      <c r="T40" s="39"/>
      <c r="U40" s="1">
        <v>190</v>
      </c>
      <c r="V40" s="1"/>
      <c r="W40" s="1"/>
      <c r="X40" s="1"/>
      <c r="Y40" s="3"/>
      <c r="Z40" s="3"/>
      <c r="AA40" s="3"/>
      <c r="AB40" s="3"/>
      <c r="AC40" s="3"/>
      <c r="AD40" s="3"/>
      <c r="AE40" s="3"/>
      <c r="AF40" s="3"/>
    </row>
    <row r="41" spans="1:32" ht="21.95" customHeight="1">
      <c r="A41" s="172"/>
      <c r="B41" s="172"/>
      <c r="C41" s="173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70" t="s">
        <v>92</v>
      </c>
      <c r="S41" s="171">
        <f>SUM(Q32:Q40)</f>
        <v>225603</v>
      </c>
      <c r="T41" s="39"/>
      <c r="U41" s="1">
        <v>48</v>
      </c>
      <c r="V41" s="1"/>
      <c r="W41" s="1"/>
      <c r="X41" s="1"/>
      <c r="Y41" s="3"/>
      <c r="Z41" s="3"/>
      <c r="AA41" s="3"/>
      <c r="AB41" s="3"/>
      <c r="AC41" s="3"/>
      <c r="AD41" s="3"/>
      <c r="AE41" s="3"/>
      <c r="AF41" s="3"/>
    </row>
    <row r="42" spans="1:32" ht="21.95" customHeight="1">
      <c r="A42" s="174"/>
      <c r="B42" s="174"/>
      <c r="C42" s="175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70" t="s">
        <v>93</v>
      </c>
      <c r="S42" s="171">
        <f>(S41-Q34)/123*100+Q34</f>
        <v>188426.58536585365</v>
      </c>
      <c r="T42" s="39"/>
      <c r="U42" s="1">
        <v>610</v>
      </c>
      <c r="V42" s="1"/>
      <c r="W42" s="1"/>
      <c r="X42" s="1"/>
      <c r="Y42" s="3"/>
      <c r="Z42" s="3"/>
      <c r="AA42" s="3"/>
      <c r="AB42" s="3"/>
      <c r="AC42" s="3"/>
      <c r="AD42" s="3"/>
      <c r="AE42" s="3"/>
      <c r="AF42" s="3"/>
    </row>
    <row r="43" spans="1:32" ht="21.95" customHeight="1">
      <c r="A43" s="176"/>
      <c r="B43" s="176"/>
      <c r="C43" s="177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70" t="s">
        <v>94</v>
      </c>
      <c r="S43" s="171">
        <f>S42/4.3117</f>
        <v>43701.228138751219</v>
      </c>
      <c r="T43" s="39"/>
      <c r="U43" s="1">
        <v>2155</v>
      </c>
      <c r="V43" s="1"/>
      <c r="W43" s="1"/>
      <c r="X43" s="1"/>
      <c r="Y43" s="3"/>
      <c r="Z43" s="3"/>
      <c r="AA43" s="3"/>
      <c r="AB43" s="3"/>
      <c r="AC43" s="3"/>
      <c r="AD43" s="3"/>
      <c r="AE43" s="3"/>
      <c r="AF43" s="3"/>
    </row>
    <row r="44" spans="1:32" ht="35.1" customHeight="1">
      <c r="A44" s="30">
        <v>21</v>
      </c>
      <c r="B44" s="153"/>
      <c r="C44" s="153"/>
      <c r="D44" s="84" t="s">
        <v>52</v>
      </c>
      <c r="E44" s="160">
        <v>1</v>
      </c>
      <c r="F44" s="161">
        <v>21</v>
      </c>
      <c r="G44" s="60" t="s">
        <v>18</v>
      </c>
      <c r="H44" s="10">
        <v>1</v>
      </c>
      <c r="I44" s="37">
        <v>53308.49</v>
      </c>
      <c r="J44" s="218">
        <f t="shared" si="0"/>
        <v>53308.49</v>
      </c>
      <c r="K44" s="34"/>
      <c r="L44" s="13"/>
      <c r="M44" s="35">
        <f t="shared" si="1"/>
        <v>0</v>
      </c>
      <c r="N44" s="36"/>
      <c r="O44" s="13"/>
      <c r="P44" s="33">
        <f t="shared" si="2"/>
        <v>0</v>
      </c>
      <c r="Q44" s="149">
        <f t="shared" si="4"/>
        <v>53308.49</v>
      </c>
      <c r="R44" s="330" t="s">
        <v>128</v>
      </c>
      <c r="S44" s="39"/>
      <c r="T44" s="39"/>
      <c r="U44" s="1">
        <v>840</v>
      </c>
      <c r="V44" s="1"/>
      <c r="W44" s="1"/>
      <c r="X44" s="1"/>
      <c r="Y44" s="3"/>
      <c r="Z44" s="3"/>
      <c r="AA44" s="3"/>
      <c r="AB44" s="3"/>
      <c r="AC44" s="3"/>
      <c r="AD44" s="3"/>
      <c r="AE44" s="3"/>
      <c r="AF44" s="3"/>
    </row>
    <row r="45" spans="1:32" ht="35.1" customHeight="1">
      <c r="A45" s="30">
        <v>22</v>
      </c>
      <c r="B45" s="153"/>
      <c r="C45" s="153" t="s">
        <v>105</v>
      </c>
      <c r="D45" s="84" t="s">
        <v>53</v>
      </c>
      <c r="E45" s="160">
        <v>1</v>
      </c>
      <c r="F45" s="161">
        <v>22</v>
      </c>
      <c r="G45" s="60" t="s">
        <v>18</v>
      </c>
      <c r="H45" s="10">
        <v>1</v>
      </c>
      <c r="I45" s="37">
        <v>19490</v>
      </c>
      <c r="J45" s="218">
        <f t="shared" si="0"/>
        <v>19490</v>
      </c>
      <c r="K45" s="34">
        <f>7000+5600+6890</f>
        <v>19490</v>
      </c>
      <c r="L45" s="13"/>
      <c r="M45" s="35">
        <f t="shared" si="1"/>
        <v>0</v>
      </c>
      <c r="N45" s="36"/>
      <c r="O45" s="13"/>
      <c r="P45" s="33">
        <f t="shared" si="2"/>
        <v>0</v>
      </c>
      <c r="Q45" s="149">
        <f t="shared" si="4"/>
        <v>19490</v>
      </c>
      <c r="R45" s="331"/>
      <c r="S45" s="39"/>
      <c r="T45" s="39"/>
      <c r="U45" s="1">
        <v>579</v>
      </c>
      <c r="V45" s="1"/>
      <c r="W45" s="1"/>
      <c r="X45" s="1"/>
      <c r="Y45" s="3"/>
      <c r="Z45" s="3"/>
      <c r="AA45" s="3"/>
      <c r="AB45" s="3"/>
      <c r="AC45" s="3"/>
      <c r="AD45" s="3"/>
      <c r="AE45" s="3"/>
      <c r="AF45" s="3"/>
    </row>
    <row r="46" spans="1:32" ht="21.95" customHeight="1">
      <c r="A46" s="172"/>
      <c r="B46" s="172"/>
      <c r="C46" s="173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70" t="s">
        <v>92</v>
      </c>
      <c r="S46" s="171">
        <f>SUM(Q44:Q45)</f>
        <v>72798.489999999991</v>
      </c>
      <c r="T46" s="39"/>
      <c r="U46" s="1">
        <v>164</v>
      </c>
      <c r="V46" s="1"/>
      <c r="W46" s="1"/>
      <c r="X46" s="1"/>
      <c r="Y46" s="3"/>
      <c r="Z46" s="3"/>
      <c r="AA46" s="3"/>
      <c r="AB46" s="3"/>
      <c r="AC46" s="3"/>
      <c r="AD46" s="3"/>
      <c r="AE46" s="3"/>
      <c r="AF46" s="3"/>
    </row>
    <row r="47" spans="1:32" ht="21.95" customHeight="1">
      <c r="A47" s="174"/>
      <c r="B47" s="174"/>
      <c r="C47" s="175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70" t="s">
        <v>93</v>
      </c>
      <c r="S47" s="171">
        <f>S46/123*100</f>
        <v>59185.76422764227</v>
      </c>
      <c r="T47" s="39"/>
      <c r="U47" s="1">
        <v>570</v>
      </c>
      <c r="V47" s="1"/>
      <c r="W47" s="1"/>
      <c r="X47" s="1"/>
      <c r="Y47" s="3"/>
      <c r="Z47" s="3"/>
      <c r="AA47" s="3"/>
      <c r="AB47" s="3"/>
      <c r="AC47" s="3"/>
      <c r="AD47" s="3"/>
      <c r="AE47" s="3"/>
      <c r="AF47" s="3"/>
    </row>
    <row r="48" spans="1:32" ht="21.95" customHeight="1">
      <c r="A48" s="176"/>
      <c r="B48" s="176"/>
      <c r="C48" s="177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70" t="s">
        <v>94</v>
      </c>
      <c r="S48" s="171">
        <f>S47/4.3117</f>
        <v>13726.781600677754</v>
      </c>
      <c r="T48" s="39"/>
      <c r="U48" s="1">
        <v>856</v>
      </c>
      <c r="V48" s="1"/>
      <c r="W48" s="1"/>
      <c r="X48" s="1"/>
      <c r="Y48" s="3"/>
      <c r="Z48" s="3"/>
      <c r="AA48" s="3"/>
      <c r="AB48" s="3"/>
      <c r="AC48" s="3"/>
      <c r="AD48" s="3"/>
      <c r="AE48" s="3"/>
      <c r="AF48" s="3"/>
    </row>
    <row r="49" spans="1:32" ht="35.1" customHeight="1">
      <c r="A49" s="30">
        <v>27</v>
      </c>
      <c r="B49" s="153"/>
      <c r="C49" s="153"/>
      <c r="D49" s="86" t="s">
        <v>100</v>
      </c>
      <c r="E49" s="162">
        <v>2</v>
      </c>
      <c r="F49" s="161">
        <v>1</v>
      </c>
      <c r="G49" s="60" t="s">
        <v>18</v>
      </c>
      <c r="H49" s="10">
        <v>1</v>
      </c>
      <c r="I49" s="37">
        <f>38288-I63-I65</f>
        <v>29230</v>
      </c>
      <c r="J49" s="45">
        <f>H49*I49</f>
        <v>29230</v>
      </c>
      <c r="K49" s="104">
        <v>1</v>
      </c>
      <c r="L49" s="37">
        <f>42720-L63-L65</f>
        <v>29600</v>
      </c>
      <c r="M49" s="35">
        <f>K49*L49</f>
        <v>29600</v>
      </c>
      <c r="N49" s="36"/>
      <c r="O49" s="13"/>
      <c r="P49" s="33">
        <f>N49*O49</f>
        <v>0</v>
      </c>
      <c r="Q49" s="149">
        <f>J49+M49+P49</f>
        <v>58830</v>
      </c>
      <c r="R49" s="210">
        <f>Q49/123*100</f>
        <v>47829.268292682929</v>
      </c>
      <c r="S49" s="27"/>
      <c r="T49" s="179"/>
      <c r="U49" s="1">
        <v>270</v>
      </c>
      <c r="V49" s="1"/>
      <c r="W49" s="1"/>
      <c r="X49" s="189">
        <f>SUM(T49:W49)</f>
        <v>270</v>
      </c>
      <c r="Y49" s="3"/>
      <c r="Z49" s="3"/>
      <c r="AA49" s="3"/>
      <c r="AB49" s="3"/>
      <c r="AC49" s="3"/>
      <c r="AD49" s="3"/>
      <c r="AE49" s="3"/>
      <c r="AF49" s="3"/>
    </row>
    <row r="50" spans="1:32" ht="21.95" customHeight="1">
      <c r="A50" s="176"/>
      <c r="B50" s="176"/>
      <c r="C50" s="177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27"/>
      <c r="S50" s="27">
        <v>18</v>
      </c>
      <c r="T50" s="27"/>
      <c r="U50" s="27">
        <v>485</v>
      </c>
      <c r="V50" s="27"/>
      <c r="W50" s="1"/>
      <c r="X50" s="1">
        <v>11298</v>
      </c>
      <c r="Y50" s="3"/>
      <c r="Z50" s="3"/>
      <c r="AA50" s="3"/>
      <c r="AB50" s="3"/>
      <c r="AC50" s="3"/>
      <c r="AD50" s="3"/>
      <c r="AE50" s="3"/>
      <c r="AF50" s="3"/>
    </row>
    <row r="51" spans="1:32" ht="35.1" customHeight="1">
      <c r="A51" s="30">
        <v>28</v>
      </c>
      <c r="B51" s="153"/>
      <c r="C51" s="153"/>
      <c r="D51" s="101" t="s">
        <v>71</v>
      </c>
      <c r="E51" s="162">
        <v>2</v>
      </c>
      <c r="F51" s="161">
        <v>2</v>
      </c>
      <c r="G51" s="60" t="s">
        <v>18</v>
      </c>
      <c r="H51" s="21">
        <v>1</v>
      </c>
      <c r="I51" s="37">
        <v>21400</v>
      </c>
      <c r="J51" s="45">
        <f>H51*I51</f>
        <v>21400</v>
      </c>
      <c r="K51" s="104"/>
      <c r="L51" s="37"/>
      <c r="M51" s="40">
        <f>K51*L51</f>
        <v>0</v>
      </c>
      <c r="N51" s="21"/>
      <c r="O51" s="37"/>
      <c r="P51" s="45">
        <f>N51*O51</f>
        <v>0</v>
      </c>
      <c r="Q51" s="54">
        <f>J51+M51+P51</f>
        <v>21400</v>
      </c>
      <c r="R51" s="210">
        <f>Q51/123*100</f>
        <v>17398.373983739835</v>
      </c>
      <c r="S51" s="27">
        <f>189+138</f>
        <v>327</v>
      </c>
      <c r="T51" s="27"/>
      <c r="U51" s="27">
        <v>490</v>
      </c>
      <c r="V51" s="27"/>
      <c r="W51" s="1"/>
      <c r="X51" s="1">
        <v>10880</v>
      </c>
      <c r="Y51" s="3"/>
      <c r="Z51" s="3"/>
      <c r="AA51" s="3"/>
      <c r="AB51" s="3"/>
      <c r="AC51" s="3"/>
      <c r="AD51" s="3"/>
      <c r="AE51" s="3"/>
      <c r="AF51" s="3"/>
    </row>
    <row r="52" spans="1:32" ht="21.95" customHeight="1">
      <c r="A52" s="176"/>
      <c r="B52" s="176"/>
      <c r="C52" s="177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S52">
        <v>14</v>
      </c>
      <c r="U52" s="1">
        <v>510</v>
      </c>
      <c r="X52" s="6"/>
    </row>
    <row r="53" spans="1:32" ht="35.1" customHeight="1">
      <c r="A53" s="100">
        <f>1+A36</f>
        <v>31</v>
      </c>
      <c r="B53" s="154"/>
      <c r="C53" s="154"/>
      <c r="D53" s="84" t="s">
        <v>140</v>
      </c>
      <c r="E53" s="160">
        <v>3</v>
      </c>
      <c r="F53" s="161">
        <v>1</v>
      </c>
      <c r="G53" s="60" t="s">
        <v>63</v>
      </c>
      <c r="H53" s="21">
        <v>16</v>
      </c>
      <c r="I53" s="92">
        <f>2011.15+144.02</f>
        <v>2155.17</v>
      </c>
      <c r="J53" s="33">
        <f>H53*I53</f>
        <v>34482.720000000001</v>
      </c>
      <c r="K53" s="34"/>
      <c r="L53" s="13"/>
      <c r="M53" s="35">
        <f t="shared" ref="M53:M61" si="5">K53*L53</f>
        <v>0</v>
      </c>
      <c r="N53" s="36"/>
      <c r="O53" s="13"/>
      <c r="P53" s="33">
        <f t="shared" ref="P53:P61" si="6">N53*O53</f>
        <v>0</v>
      </c>
      <c r="Q53" s="149">
        <f t="shared" ref="Q53:Q61" si="7">J53+M53+P53</f>
        <v>34482.720000000001</v>
      </c>
      <c r="R53" s="210">
        <f>Q53/123*100</f>
        <v>28034.731707317074</v>
      </c>
      <c r="S53" s="27"/>
      <c r="T53" s="27"/>
      <c r="U53" s="1">
        <v>60</v>
      </c>
      <c r="V53" s="1"/>
      <c r="W53" s="1"/>
      <c r="X53" s="1"/>
      <c r="Y53" s="3"/>
      <c r="Z53" s="3"/>
      <c r="AA53" s="3"/>
      <c r="AB53" s="3"/>
      <c r="AC53" s="3"/>
      <c r="AD53" s="3"/>
      <c r="AE53" s="3"/>
      <c r="AF53" s="3"/>
    </row>
    <row r="54" spans="1:32" ht="21.95" customHeight="1">
      <c r="A54" s="176"/>
      <c r="B54" s="176"/>
      <c r="C54" s="177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70" t="s">
        <v>94</v>
      </c>
      <c r="S54" s="27"/>
      <c r="U54" s="1">
        <v>169</v>
      </c>
    </row>
    <row r="55" spans="1:32" ht="35.1" customHeight="1">
      <c r="A55" s="100">
        <v>35</v>
      </c>
      <c r="B55" s="154"/>
      <c r="C55" s="154"/>
      <c r="D55" s="84" t="s">
        <v>68</v>
      </c>
      <c r="E55" s="160">
        <v>3</v>
      </c>
      <c r="F55" s="161">
        <v>5</v>
      </c>
      <c r="G55" s="60" t="s">
        <v>57</v>
      </c>
      <c r="H55" s="10"/>
      <c r="I55" s="13"/>
      <c r="J55" s="33"/>
      <c r="K55" s="7">
        <v>1</v>
      </c>
      <c r="L55" s="37">
        <v>52556.09</v>
      </c>
      <c r="M55" s="40">
        <f t="shared" si="5"/>
        <v>52556.09</v>
      </c>
      <c r="N55" s="106">
        <v>1</v>
      </c>
      <c r="O55" s="37">
        <v>101828.74</v>
      </c>
      <c r="P55" s="33">
        <f t="shared" si="6"/>
        <v>101828.74</v>
      </c>
      <c r="Q55" s="149">
        <f t="shared" si="7"/>
        <v>154384.83000000002</v>
      </c>
      <c r="R55" s="210">
        <f>Q55/123*100</f>
        <v>125516.12195121952</v>
      </c>
      <c r="S55" s="27"/>
      <c r="T55" s="27"/>
      <c r="U55" s="1">
        <v>400</v>
      </c>
      <c r="V55" s="1"/>
      <c r="W55" s="1"/>
      <c r="X55" s="1"/>
      <c r="Y55" s="3"/>
      <c r="Z55" s="3"/>
      <c r="AA55" s="3"/>
      <c r="AB55" s="3"/>
      <c r="AC55" s="3"/>
      <c r="AD55" s="3"/>
      <c r="AE55" s="3"/>
      <c r="AF55" s="3"/>
    </row>
    <row r="56" spans="1:32" ht="21.95" customHeight="1">
      <c r="A56" s="176"/>
      <c r="B56" s="176"/>
      <c r="C56" s="177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70" t="s">
        <v>94</v>
      </c>
      <c r="S56" s="27"/>
      <c r="T56" s="27"/>
      <c r="U56" s="1">
        <v>360</v>
      </c>
      <c r="V56" s="1"/>
      <c r="W56" s="1"/>
      <c r="X56" s="1"/>
      <c r="Y56" s="3"/>
      <c r="Z56" s="3"/>
      <c r="AA56" s="3"/>
      <c r="AB56" s="3"/>
      <c r="AC56" s="3"/>
      <c r="AD56" s="3"/>
      <c r="AE56" s="3"/>
      <c r="AF56" s="3"/>
    </row>
    <row r="57" spans="1:32" ht="35.1" customHeight="1">
      <c r="A57" s="100">
        <v>36</v>
      </c>
      <c r="B57" s="155"/>
      <c r="C57" s="155"/>
      <c r="D57" s="103" t="s">
        <v>66</v>
      </c>
      <c r="E57" s="168">
        <v>3</v>
      </c>
      <c r="F57" s="167">
        <v>6</v>
      </c>
      <c r="G57" s="60" t="s">
        <v>18</v>
      </c>
      <c r="H57" s="10"/>
      <c r="I57" s="13"/>
      <c r="J57" s="33"/>
      <c r="K57" s="7"/>
      <c r="L57" s="37"/>
      <c r="M57" s="40"/>
      <c r="N57" s="106">
        <v>128</v>
      </c>
      <c r="O57" s="37">
        <v>55</v>
      </c>
      <c r="P57" s="45">
        <v>7040</v>
      </c>
      <c r="Q57" s="149">
        <f t="shared" si="7"/>
        <v>7040</v>
      </c>
      <c r="R57" s="217" t="s">
        <v>131</v>
      </c>
      <c r="S57" s="27"/>
      <c r="T57" s="27"/>
      <c r="U57" s="1">
        <v>270</v>
      </c>
      <c r="V57" s="1"/>
      <c r="W57" s="1"/>
      <c r="X57" s="1"/>
      <c r="Y57" s="3"/>
      <c r="Z57" s="3"/>
      <c r="AA57" s="3"/>
      <c r="AB57" s="3"/>
      <c r="AC57" s="3"/>
      <c r="AD57" s="3"/>
      <c r="AE57" s="3"/>
      <c r="AF57" s="3"/>
    </row>
    <row r="58" spans="1:32" ht="21.95" customHeight="1">
      <c r="A58" s="177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45"/>
      <c r="Q58" s="54"/>
      <c r="R58" s="39"/>
      <c r="S58" s="27"/>
      <c r="T58" s="27"/>
      <c r="U58" s="1">
        <v>1330</v>
      </c>
      <c r="V58" s="1"/>
      <c r="W58" s="1"/>
      <c r="X58" s="1"/>
      <c r="Y58" s="3"/>
      <c r="Z58" s="3"/>
      <c r="AA58" s="3"/>
      <c r="AB58" s="3"/>
      <c r="AC58" s="3"/>
      <c r="AD58" s="3"/>
      <c r="AE58" s="3"/>
      <c r="AF58" s="3"/>
    </row>
    <row r="59" spans="1:32" ht="35.1" customHeight="1">
      <c r="A59" s="100">
        <v>37</v>
      </c>
      <c r="B59" s="154"/>
      <c r="C59" s="154"/>
      <c r="D59" s="84" t="s">
        <v>64</v>
      </c>
      <c r="E59" s="160">
        <v>3</v>
      </c>
      <c r="F59" s="161">
        <v>7</v>
      </c>
      <c r="G59" s="60" t="s">
        <v>17</v>
      </c>
      <c r="H59" s="10"/>
      <c r="I59" s="13"/>
      <c r="J59" s="33"/>
      <c r="K59" s="7">
        <v>3456</v>
      </c>
      <c r="L59" s="13">
        <v>5</v>
      </c>
      <c r="M59" s="35">
        <f t="shared" si="5"/>
        <v>17280</v>
      </c>
      <c r="N59" s="10">
        <v>2304</v>
      </c>
      <c r="O59" s="13">
        <v>5</v>
      </c>
      <c r="P59" s="33">
        <f t="shared" si="6"/>
        <v>11520</v>
      </c>
      <c r="Q59" s="149">
        <f t="shared" si="7"/>
        <v>28800</v>
      </c>
      <c r="R59" s="217" t="s">
        <v>131</v>
      </c>
      <c r="S59" s="27"/>
      <c r="T59" s="27"/>
      <c r="U59" s="1">
        <v>3200</v>
      </c>
      <c r="V59" s="1"/>
      <c r="W59" s="1"/>
      <c r="X59" s="1"/>
      <c r="Y59" s="3"/>
      <c r="Z59" s="3"/>
      <c r="AA59" s="3"/>
      <c r="AB59" s="3"/>
      <c r="AC59" s="3"/>
      <c r="AD59" s="3"/>
      <c r="AE59" s="3"/>
      <c r="AF59" s="3"/>
    </row>
    <row r="60" spans="1:32" ht="21.95" customHeight="1">
      <c r="A60" s="176"/>
      <c r="B60" s="176"/>
      <c r="C60" s="177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39"/>
      <c r="S60" s="27"/>
      <c r="T60" s="27"/>
      <c r="U60" s="1"/>
      <c r="V60" s="1"/>
      <c r="W60" s="1"/>
      <c r="X60" s="1"/>
      <c r="Y60" s="3"/>
      <c r="Z60" s="3"/>
      <c r="AA60" s="3"/>
      <c r="AB60" s="3"/>
      <c r="AC60" s="3"/>
      <c r="AD60" s="3"/>
      <c r="AE60" s="3"/>
      <c r="AF60" s="3"/>
    </row>
    <row r="61" spans="1:32" ht="35.1" customHeight="1">
      <c r="A61" s="100">
        <v>38</v>
      </c>
      <c r="B61" s="154"/>
      <c r="C61" s="154"/>
      <c r="D61" s="84" t="s">
        <v>65</v>
      </c>
      <c r="E61" s="160">
        <v>3</v>
      </c>
      <c r="F61" s="161">
        <v>8</v>
      </c>
      <c r="G61" s="60" t="s">
        <v>9</v>
      </c>
      <c r="H61" s="10"/>
      <c r="I61" s="13"/>
      <c r="J61" s="33"/>
      <c r="K61" s="7">
        <v>27</v>
      </c>
      <c r="L61" s="13">
        <v>129</v>
      </c>
      <c r="M61" s="35">
        <f t="shared" si="5"/>
        <v>3483</v>
      </c>
      <c r="N61" s="10">
        <v>18</v>
      </c>
      <c r="O61" s="13">
        <f>L61</f>
        <v>129</v>
      </c>
      <c r="P61" s="33">
        <f t="shared" si="6"/>
        <v>2322</v>
      </c>
      <c r="Q61" s="149">
        <f t="shared" si="7"/>
        <v>5805</v>
      </c>
      <c r="R61" s="217" t="s">
        <v>131</v>
      </c>
      <c r="S61" s="27"/>
      <c r="T61" s="27"/>
      <c r="U61" s="214">
        <f>SUM(U34:U60)</f>
        <v>17463</v>
      </c>
      <c r="V61" s="1"/>
      <c r="W61" s="1"/>
      <c r="X61" s="1"/>
      <c r="Y61" s="3"/>
      <c r="Z61" s="3"/>
      <c r="AA61" s="3"/>
      <c r="AB61" s="3"/>
      <c r="AC61" s="3"/>
      <c r="AD61" s="3"/>
      <c r="AE61" s="3"/>
      <c r="AF61" s="3"/>
    </row>
    <row r="62" spans="1:32" ht="21.95" customHeight="1">
      <c r="A62" s="176"/>
      <c r="B62" s="176"/>
      <c r="C62" s="177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T62" s="27"/>
      <c r="U62" s="1">
        <v>2700</v>
      </c>
      <c r="V62" s="1"/>
      <c r="W62" s="1"/>
      <c r="X62" s="1"/>
      <c r="Y62" s="3"/>
      <c r="Z62" s="3"/>
      <c r="AA62" s="3"/>
      <c r="AB62" s="3"/>
      <c r="AC62" s="3"/>
      <c r="AD62" s="3"/>
      <c r="AE62" s="3"/>
      <c r="AF62" s="3"/>
    </row>
    <row r="63" spans="1:32" ht="29.45" customHeight="1">
      <c r="A63" s="30">
        <v>27</v>
      </c>
      <c r="B63" s="153"/>
      <c r="C63" s="153"/>
      <c r="D63" s="86" t="s">
        <v>98</v>
      </c>
      <c r="E63" s="162">
        <v>2</v>
      </c>
      <c r="F63" s="161">
        <v>1</v>
      </c>
      <c r="G63" s="60" t="s">
        <v>18</v>
      </c>
      <c r="H63" s="10">
        <v>1</v>
      </c>
      <c r="I63" s="37">
        <v>4480</v>
      </c>
      <c r="J63" s="45">
        <f>H63*I63</f>
        <v>4480</v>
      </c>
      <c r="K63" s="104">
        <v>1</v>
      </c>
      <c r="L63" s="37">
        <v>6400</v>
      </c>
      <c r="M63" s="35">
        <f>K63*L63</f>
        <v>6400</v>
      </c>
      <c r="N63" s="36"/>
      <c r="O63" s="13"/>
      <c r="P63" s="33">
        <f>N63*O63</f>
        <v>0</v>
      </c>
      <c r="Q63" s="149">
        <f>J63+M63+P63</f>
        <v>10880</v>
      </c>
      <c r="R63" s="217" t="s">
        <v>131</v>
      </c>
      <c r="S63" s="186"/>
      <c r="T63" s="187"/>
      <c r="U63" s="188">
        <v>3150</v>
      </c>
      <c r="V63" s="188"/>
      <c r="W63" s="188"/>
      <c r="X63" s="188"/>
      <c r="Y63" s="3"/>
      <c r="Z63" s="3"/>
      <c r="AA63" s="3"/>
      <c r="AB63" s="3"/>
      <c r="AC63" s="3"/>
      <c r="AD63" s="3"/>
      <c r="AE63" s="3"/>
      <c r="AF63" s="3"/>
    </row>
    <row r="64" spans="1:32" ht="21.95" customHeight="1">
      <c r="A64" s="180"/>
      <c r="B64" s="180"/>
      <c r="C64" s="181"/>
      <c r="D64" s="182"/>
      <c r="E64" s="182"/>
      <c r="F64" s="183"/>
      <c r="G64" s="183"/>
      <c r="H64" s="182"/>
      <c r="I64" s="184"/>
      <c r="J64" s="185"/>
      <c r="K64" s="182"/>
      <c r="L64" s="184"/>
      <c r="M64" s="185"/>
      <c r="N64" s="182"/>
      <c r="O64" s="184"/>
      <c r="P64" s="185"/>
      <c r="Q64" s="183"/>
      <c r="R64" s="186"/>
      <c r="S64" s="186"/>
      <c r="T64" s="187"/>
      <c r="U64" s="188">
        <v>1200</v>
      </c>
      <c r="V64" s="188"/>
      <c r="W64" s="188"/>
      <c r="X64" s="188"/>
      <c r="Y64" s="3"/>
      <c r="Z64" s="3"/>
      <c r="AA64" s="3"/>
      <c r="AB64" s="3"/>
      <c r="AC64" s="3"/>
      <c r="AD64" s="3"/>
      <c r="AE64" s="3"/>
      <c r="AF64" s="3"/>
    </row>
    <row r="65" spans="1:32" ht="32.1" customHeight="1">
      <c r="A65" s="30">
        <v>27</v>
      </c>
      <c r="B65" s="153"/>
      <c r="C65" s="153"/>
      <c r="D65" s="86" t="s">
        <v>99</v>
      </c>
      <c r="E65" s="162">
        <v>2</v>
      </c>
      <c r="F65" s="161">
        <v>1</v>
      </c>
      <c r="G65" s="60" t="s">
        <v>18</v>
      </c>
      <c r="H65" s="10">
        <v>1</v>
      </c>
      <c r="I65" s="37">
        <v>4578</v>
      </c>
      <c r="J65" s="45">
        <f>H65*I65</f>
        <v>4578</v>
      </c>
      <c r="K65" s="104">
        <v>1</v>
      </c>
      <c r="L65" s="37">
        <v>6720</v>
      </c>
      <c r="M65" s="35">
        <f>K65*L65</f>
        <v>6720</v>
      </c>
      <c r="N65" s="36"/>
      <c r="O65" s="13"/>
      <c r="P65" s="33">
        <f>N65*O65</f>
        <v>0</v>
      </c>
      <c r="Q65" s="149">
        <f>J65+M65+P65</f>
        <v>11298</v>
      </c>
      <c r="R65" s="332" t="s">
        <v>131</v>
      </c>
      <c r="S65" s="186"/>
      <c r="T65" s="187"/>
      <c r="U65" s="188">
        <v>1400</v>
      </c>
      <c r="V65" s="188"/>
      <c r="W65" s="188"/>
      <c r="X65" s="188"/>
      <c r="Y65" s="3"/>
      <c r="Z65" s="3"/>
      <c r="AA65" s="3"/>
      <c r="AB65" s="3"/>
      <c r="AC65" s="3"/>
      <c r="AD65" s="3"/>
      <c r="AE65" s="3"/>
      <c r="AF65" s="3"/>
    </row>
    <row r="66" spans="1:32" ht="35.1" customHeight="1">
      <c r="A66" s="95">
        <v>46</v>
      </c>
      <c r="B66" s="157"/>
      <c r="C66" s="213"/>
      <c r="D66" s="89" t="s">
        <v>72</v>
      </c>
      <c r="E66" s="165">
        <v>5</v>
      </c>
      <c r="F66" s="164">
        <v>4</v>
      </c>
      <c r="G66" s="83" t="s">
        <v>23</v>
      </c>
      <c r="H66" s="21">
        <v>25</v>
      </c>
      <c r="I66" s="37">
        <v>14</v>
      </c>
      <c r="J66" s="33">
        <f>H66*I66</f>
        <v>350</v>
      </c>
      <c r="K66" s="93">
        <v>110</v>
      </c>
      <c r="L66" s="13">
        <v>14</v>
      </c>
      <c r="M66" s="35">
        <f>K66*L66</f>
        <v>1540</v>
      </c>
      <c r="N66" s="10"/>
      <c r="O66" s="13"/>
      <c r="P66" s="33">
        <f>N66*O66</f>
        <v>0</v>
      </c>
      <c r="Q66" s="149">
        <f>J66+M66+P66</f>
        <v>1890</v>
      </c>
      <c r="R66" s="333"/>
      <c r="S66" s="5"/>
      <c r="T66" s="1"/>
      <c r="U66" s="1">
        <v>3300</v>
      </c>
      <c r="V66" s="1"/>
      <c r="W66" s="1"/>
      <c r="X66" s="1"/>
      <c r="Y66" s="3"/>
      <c r="Z66" s="3"/>
      <c r="AA66" s="3"/>
      <c r="AB66" s="3"/>
      <c r="AC66" s="3"/>
      <c r="AD66" s="3"/>
      <c r="AE66" s="3"/>
      <c r="AF66" s="3"/>
    </row>
    <row r="67" spans="1:32" ht="21.95" customHeight="1">
      <c r="A67" s="176"/>
      <c r="B67" s="176"/>
      <c r="C67" s="177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202"/>
      <c r="T67" s="1"/>
      <c r="U67" s="1">
        <v>3500</v>
      </c>
      <c r="V67" s="1"/>
      <c r="W67" s="1"/>
      <c r="X67" s="1"/>
      <c r="Y67" s="3"/>
      <c r="Z67" s="3"/>
      <c r="AA67" s="3"/>
      <c r="AB67" s="3"/>
      <c r="AC67" s="3"/>
      <c r="AD67" s="3"/>
      <c r="AE67" s="3"/>
      <c r="AF67" s="3"/>
    </row>
    <row r="68" spans="1:32" ht="42.6" customHeight="1">
      <c r="A68" s="95">
        <v>43</v>
      </c>
      <c r="B68" s="95"/>
      <c r="C68" s="212"/>
      <c r="D68" s="178" t="s">
        <v>86</v>
      </c>
      <c r="E68" s="165">
        <v>5</v>
      </c>
      <c r="F68" s="166">
        <v>1</v>
      </c>
      <c r="G68" s="136" t="s">
        <v>77</v>
      </c>
      <c r="H68" s="137"/>
      <c r="I68" s="47"/>
      <c r="J68" s="35">
        <f>H68*I68</f>
        <v>0</v>
      </c>
      <c r="K68" s="139">
        <v>27</v>
      </c>
      <c r="L68" s="47">
        <v>52.87</v>
      </c>
      <c r="M68" s="33">
        <f>K68*L68</f>
        <v>1427.49</v>
      </c>
      <c r="N68" s="137">
        <v>18</v>
      </c>
      <c r="O68" s="47">
        <f>L68</f>
        <v>52.87</v>
      </c>
      <c r="P68" s="33">
        <f>N68*O68</f>
        <v>951.66</v>
      </c>
      <c r="Q68" s="149">
        <f>J68+M68+P68</f>
        <v>2379.15</v>
      </c>
      <c r="R68" s="334" t="s">
        <v>131</v>
      </c>
      <c r="U68" s="188">
        <v>900</v>
      </c>
      <c r="V68" s="1"/>
      <c r="W68" s="1"/>
      <c r="X68" s="1"/>
      <c r="Y68" s="3"/>
      <c r="Z68" s="3"/>
      <c r="AA68" s="3"/>
      <c r="AB68" s="3"/>
      <c r="AC68" s="3"/>
      <c r="AD68" s="3"/>
      <c r="AE68" s="3"/>
      <c r="AF68" s="3"/>
    </row>
    <row r="69" spans="1:32" ht="35.1" customHeight="1">
      <c r="A69" s="95">
        <v>44</v>
      </c>
      <c r="B69" s="157"/>
      <c r="C69" s="213"/>
      <c r="D69" s="89" t="s">
        <v>78</v>
      </c>
      <c r="E69" s="165">
        <v>5</v>
      </c>
      <c r="F69" s="163">
        <v>2</v>
      </c>
      <c r="G69" s="129" t="s">
        <v>9</v>
      </c>
      <c r="H69" s="130"/>
      <c r="I69" s="131"/>
      <c r="J69" s="138">
        <f>H69*I69</f>
        <v>0</v>
      </c>
      <c r="K69" s="140">
        <v>2</v>
      </c>
      <c r="L69" s="131">
        <v>450</v>
      </c>
      <c r="M69" s="133">
        <f>K69*L69</f>
        <v>900</v>
      </c>
      <c r="N69" s="130"/>
      <c r="O69" s="132"/>
      <c r="P69" s="133">
        <f>N69*O69</f>
        <v>0</v>
      </c>
      <c r="Q69" s="211">
        <f>J69+M69+P69</f>
        <v>900</v>
      </c>
      <c r="R69" s="334"/>
      <c r="S69" s="5"/>
      <c r="T69" s="1"/>
      <c r="U69" s="1">
        <v>800</v>
      </c>
      <c r="V69" s="1"/>
      <c r="W69" s="1"/>
      <c r="X69" s="1"/>
      <c r="Y69" s="3"/>
      <c r="Z69" s="3"/>
      <c r="AA69" s="3"/>
      <c r="AB69" s="3"/>
      <c r="AC69" s="3"/>
      <c r="AD69" s="3"/>
      <c r="AE69" s="3"/>
      <c r="AF69" s="3"/>
    </row>
    <row r="70" spans="1:32" ht="35.1" customHeight="1">
      <c r="A70" s="95">
        <v>45</v>
      </c>
      <c r="B70" s="157"/>
      <c r="C70" s="213"/>
      <c r="D70" s="89" t="s">
        <v>79</v>
      </c>
      <c r="E70" s="165">
        <v>5</v>
      </c>
      <c r="F70" s="164">
        <v>3</v>
      </c>
      <c r="G70" s="81" t="s">
        <v>9</v>
      </c>
      <c r="H70" s="10">
        <v>1</v>
      </c>
      <c r="I70" s="37">
        <f>25*420</f>
        <v>10500</v>
      </c>
      <c r="J70" s="45">
        <f>H70*I70</f>
        <v>10500</v>
      </c>
      <c r="K70" s="104"/>
      <c r="L70" s="37"/>
      <c r="M70" s="35">
        <f>K70*L70</f>
        <v>0</v>
      </c>
      <c r="N70" s="10"/>
      <c r="O70" s="13"/>
      <c r="P70" s="33">
        <f>N70*O70</f>
        <v>0</v>
      </c>
      <c r="Q70" s="149">
        <f>J70+M70+P70</f>
        <v>10500</v>
      </c>
      <c r="R70" s="334"/>
      <c r="S70" s="5"/>
      <c r="T70" s="1"/>
      <c r="U70" s="1">
        <v>480</v>
      </c>
      <c r="V70" s="1"/>
      <c r="W70" s="1"/>
      <c r="X70" s="1"/>
      <c r="Y70" s="3"/>
      <c r="Z70" s="3"/>
      <c r="AA70" s="3"/>
      <c r="AB70" s="3"/>
      <c r="AC70" s="3"/>
      <c r="AD70" s="3"/>
      <c r="AE70" s="3"/>
      <c r="AF70" s="3"/>
    </row>
    <row r="71" spans="1:32" ht="21.95" customHeight="1">
      <c r="A71" s="176"/>
      <c r="B71" s="176"/>
      <c r="C71" s="176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202"/>
      <c r="R71" s="170" t="s">
        <v>92</v>
      </c>
      <c r="S71" s="171">
        <f>SUM(Q68:Q70)</f>
        <v>13779.15</v>
      </c>
      <c r="U71" s="1">
        <v>4000</v>
      </c>
    </row>
    <row r="72" spans="1:32" ht="21.95" customHeight="1">
      <c r="A72" s="176"/>
      <c r="B72" s="176"/>
      <c r="C72" s="176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202"/>
      <c r="R72" s="170" t="s">
        <v>93</v>
      </c>
      <c r="S72" s="171">
        <f>S71/123*100</f>
        <v>11202.560975609755</v>
      </c>
    </row>
    <row r="73" spans="1:32" ht="21.95" customHeight="1">
      <c r="A73" s="176"/>
      <c r="B73" s="176"/>
      <c r="C73" s="176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202"/>
      <c r="R73" s="170" t="s">
        <v>94</v>
      </c>
      <c r="S73" s="171">
        <f>S72/4.3117</f>
        <v>2598.1772794048184</v>
      </c>
      <c r="U73">
        <f>SUM(U61:U72)</f>
        <v>38893</v>
      </c>
    </row>
    <row r="74" spans="1:32" ht="35.1" customHeight="1">
      <c r="A74" s="100">
        <v>33</v>
      </c>
      <c r="B74" s="154"/>
      <c r="C74" s="154"/>
      <c r="D74" s="84" t="s">
        <v>74</v>
      </c>
      <c r="E74" s="160">
        <v>3</v>
      </c>
      <c r="F74" s="161">
        <v>3</v>
      </c>
      <c r="G74" s="60" t="s">
        <v>77</v>
      </c>
      <c r="H74" s="10"/>
      <c r="I74" s="13"/>
      <c r="J74" s="33">
        <f>H74*I74</f>
        <v>0</v>
      </c>
      <c r="K74" s="104">
        <f>16*6*9</f>
        <v>864</v>
      </c>
      <c r="L74" s="105">
        <v>52.87</v>
      </c>
      <c r="M74" s="40">
        <f>K74*L74</f>
        <v>45679.68</v>
      </c>
      <c r="N74" s="21">
        <f>16*6*6</f>
        <v>576</v>
      </c>
      <c r="O74" s="47">
        <f>L74</f>
        <v>52.87</v>
      </c>
      <c r="P74" s="33">
        <f t="shared" ref="P74:P80" si="8">N74*O74</f>
        <v>30453.119999999999</v>
      </c>
      <c r="Q74" s="54">
        <f>J74+M74+P74</f>
        <v>76132.800000000003</v>
      </c>
      <c r="R74" s="39"/>
      <c r="S74" s="27"/>
      <c r="T74" s="27"/>
      <c r="U74" s="1">
        <v>19490</v>
      </c>
      <c r="V74" s="1"/>
      <c r="W74" s="1"/>
      <c r="X74" s="1"/>
      <c r="Y74" s="3"/>
      <c r="Z74" s="3"/>
      <c r="AA74" s="3"/>
      <c r="AB74" s="3"/>
      <c r="AC74" s="3"/>
      <c r="AD74" s="3"/>
      <c r="AE74" s="3"/>
      <c r="AF74" s="3"/>
    </row>
    <row r="75" spans="1:32" ht="35.1" customHeight="1">
      <c r="A75" s="100">
        <v>34</v>
      </c>
      <c r="B75" s="154"/>
      <c r="C75" s="154"/>
      <c r="D75" s="84" t="s">
        <v>59</v>
      </c>
      <c r="E75" s="160">
        <v>3</v>
      </c>
      <c r="F75" s="161">
        <v>4</v>
      </c>
      <c r="G75" s="60" t="s">
        <v>29</v>
      </c>
      <c r="H75" s="10"/>
      <c r="I75" s="13"/>
      <c r="J75" s="33"/>
      <c r="K75" s="7"/>
      <c r="L75" s="47"/>
      <c r="M75" s="35"/>
      <c r="N75" s="10">
        <v>1</v>
      </c>
      <c r="O75" s="46">
        <f>M74*8.5%</f>
        <v>3882.7728000000002</v>
      </c>
      <c r="P75" s="33">
        <f t="shared" si="8"/>
        <v>3882.7728000000002</v>
      </c>
      <c r="Q75" s="54">
        <f>J75+M75+P75</f>
        <v>3882.7728000000002</v>
      </c>
      <c r="R75" s="39"/>
      <c r="S75" s="27"/>
      <c r="T75" s="27"/>
      <c r="U75" s="1">
        <f>SUM(U73:U74)</f>
        <v>58383</v>
      </c>
      <c r="V75" s="1"/>
      <c r="W75" s="1"/>
      <c r="X75" s="1"/>
      <c r="Y75" s="3"/>
      <c r="Z75" s="3"/>
      <c r="AA75" s="3"/>
      <c r="AB75" s="3"/>
      <c r="AC75" s="3"/>
      <c r="AD75" s="3"/>
      <c r="AE75" s="3"/>
      <c r="AF75" s="3"/>
    </row>
    <row r="76" spans="1:32" ht="35.1" customHeight="1">
      <c r="A76" s="100">
        <v>39</v>
      </c>
      <c r="B76" s="154"/>
      <c r="C76" s="154"/>
      <c r="D76" s="90" t="s">
        <v>60</v>
      </c>
      <c r="E76" s="160">
        <v>3</v>
      </c>
      <c r="F76" s="166">
        <v>9</v>
      </c>
      <c r="G76" s="81" t="s">
        <v>61</v>
      </c>
      <c r="H76" s="10"/>
      <c r="I76" s="66"/>
      <c r="J76" s="45">
        <f>H76*I76</f>
        <v>0</v>
      </c>
      <c r="K76" s="93">
        <v>27</v>
      </c>
      <c r="L76" s="66">
        <v>55.07</v>
      </c>
      <c r="M76" s="40">
        <f>K76*L76</f>
        <v>1486.89</v>
      </c>
      <c r="N76" s="102">
        <v>18</v>
      </c>
      <c r="O76" s="66">
        <f>L76</f>
        <v>55.07</v>
      </c>
      <c r="P76" s="65">
        <f t="shared" si="8"/>
        <v>991.26</v>
      </c>
      <c r="Q76" s="64">
        <f>J76+M76+P76</f>
        <v>2478.15</v>
      </c>
      <c r="R76" s="39"/>
      <c r="S76" s="27"/>
    </row>
    <row r="77" spans="1:32" ht="35.1" customHeight="1">
      <c r="A77" s="94">
        <v>40</v>
      </c>
      <c r="B77" s="156"/>
      <c r="C77" s="156"/>
      <c r="D77" s="84" t="s">
        <v>75</v>
      </c>
      <c r="E77" s="160">
        <v>4</v>
      </c>
      <c r="F77" s="161">
        <v>1</v>
      </c>
      <c r="G77" s="60" t="s">
        <v>77</v>
      </c>
      <c r="H77" s="10"/>
      <c r="I77" s="13"/>
      <c r="J77" s="33">
        <f>H77*I77</f>
        <v>0</v>
      </c>
      <c r="K77" s="104">
        <f>3*6*9</f>
        <v>162</v>
      </c>
      <c r="L77" s="105">
        <v>52.87</v>
      </c>
      <c r="M77" s="40">
        <f>K77*L77</f>
        <v>8564.9399999999987</v>
      </c>
      <c r="N77" s="21">
        <f>3*6*6</f>
        <v>108</v>
      </c>
      <c r="O77" s="47">
        <f>L77</f>
        <v>52.87</v>
      </c>
      <c r="P77" s="33">
        <f t="shared" si="8"/>
        <v>5709.96</v>
      </c>
      <c r="Q77" s="54">
        <f t="shared" ref="Q77:Q79" si="9">J77+M77+P77</f>
        <v>14274.899999999998</v>
      </c>
      <c r="R77" s="67"/>
      <c r="S77" s="5"/>
    </row>
    <row r="78" spans="1:32" ht="35.1" customHeight="1">
      <c r="A78" s="94">
        <v>41</v>
      </c>
      <c r="B78" s="156"/>
      <c r="C78" s="156"/>
      <c r="D78" s="84" t="s">
        <v>76</v>
      </c>
      <c r="E78" s="160">
        <v>4</v>
      </c>
      <c r="F78" s="161">
        <v>2</v>
      </c>
      <c r="G78" s="60" t="s">
        <v>77</v>
      </c>
      <c r="H78" s="10"/>
      <c r="I78" s="13"/>
      <c r="J78" s="33"/>
      <c r="K78" s="7">
        <f>9*3*9</f>
        <v>243</v>
      </c>
      <c r="L78" s="105">
        <v>52.87</v>
      </c>
      <c r="M78" s="35">
        <f>K78*L78</f>
        <v>12847.41</v>
      </c>
      <c r="N78" s="10">
        <f>9*3*6</f>
        <v>162</v>
      </c>
      <c r="O78" s="47">
        <f>L78</f>
        <v>52.87</v>
      </c>
      <c r="P78" s="33">
        <f t="shared" si="8"/>
        <v>8564.9399999999987</v>
      </c>
      <c r="Q78" s="54">
        <f t="shared" si="9"/>
        <v>21412.35</v>
      </c>
      <c r="R78" s="67"/>
      <c r="S78" s="5"/>
    </row>
    <row r="79" spans="1:32" ht="35.1" customHeight="1">
      <c r="A79" s="94">
        <v>42</v>
      </c>
      <c r="B79" s="156"/>
      <c r="C79" s="156"/>
      <c r="D79" s="84" t="s">
        <v>59</v>
      </c>
      <c r="E79" s="160">
        <v>4</v>
      </c>
      <c r="F79" s="161">
        <v>3</v>
      </c>
      <c r="G79" s="60" t="s">
        <v>29</v>
      </c>
      <c r="H79" s="10"/>
      <c r="I79" s="13"/>
      <c r="J79" s="33"/>
      <c r="K79" s="7"/>
      <c r="L79" s="47"/>
      <c r="M79" s="35"/>
      <c r="N79" s="10">
        <v>1</v>
      </c>
      <c r="O79" s="46">
        <f>(M77+M78)*8.5%</f>
        <v>1820.0497499999999</v>
      </c>
      <c r="P79" s="33">
        <f t="shared" si="8"/>
        <v>1820.0497499999999</v>
      </c>
      <c r="Q79" s="54">
        <f t="shared" si="9"/>
        <v>1820.0497499999999</v>
      </c>
      <c r="R79" s="204"/>
      <c r="S79" s="5"/>
    </row>
    <row r="80" spans="1:32" ht="35.1" customHeight="1">
      <c r="A80" s="30">
        <v>29</v>
      </c>
      <c r="B80" s="153"/>
      <c r="C80" s="153"/>
      <c r="D80" s="87" t="s">
        <v>80</v>
      </c>
      <c r="E80" s="162">
        <v>2</v>
      </c>
      <c r="F80" s="161">
        <v>3</v>
      </c>
      <c r="G80" s="60" t="s">
        <v>57</v>
      </c>
      <c r="H80" s="10">
        <v>1</v>
      </c>
      <c r="I80" s="92">
        <v>70000</v>
      </c>
      <c r="J80" s="33">
        <f>H80*I80</f>
        <v>70000</v>
      </c>
      <c r="K80" s="34"/>
      <c r="L80" s="13"/>
      <c r="M80" s="35">
        <f>K80*L80</f>
        <v>0</v>
      </c>
      <c r="N80" s="36"/>
      <c r="O80" s="13"/>
      <c r="P80" s="33">
        <f t="shared" si="8"/>
        <v>0</v>
      </c>
      <c r="Q80" s="54">
        <f>J80+M80+P80</f>
        <v>70000</v>
      </c>
      <c r="R80" s="27">
        <f>SUM(Q74:Q80)</f>
        <v>190001.02254999999</v>
      </c>
      <c r="S80" s="27"/>
      <c r="T80" s="27"/>
      <c r="U80" s="1"/>
      <c r="V80" s="1"/>
      <c r="W80" s="1"/>
      <c r="X80" s="1"/>
      <c r="Y80" s="3"/>
      <c r="Z80" s="3"/>
      <c r="AA80" s="3"/>
      <c r="AB80" s="3"/>
      <c r="AC80" s="3"/>
      <c r="AD80" s="3"/>
      <c r="AE80" s="3"/>
      <c r="AF80" s="3"/>
    </row>
    <row r="81" spans="8:17" ht="35.1" customHeight="1">
      <c r="Q81" s="190">
        <f ca="1">SUM(Q5:Q81)</f>
        <v>996217.27255000023</v>
      </c>
    </row>
    <row r="82" spans="8:17" ht="35.1" customHeight="1">
      <c r="H82" s="74"/>
      <c r="Q82" s="191" t="s">
        <v>102</v>
      </c>
    </row>
    <row r="83" spans="8:17" ht="35.1" customHeight="1"/>
    <row r="84" spans="8:17" ht="35.1" customHeight="1">
      <c r="H84" s="74"/>
    </row>
    <row r="85" spans="8:17" ht="35.1" customHeight="1"/>
    <row r="86" spans="8:17" ht="35.1" customHeight="1"/>
    <row r="87" spans="8:17" ht="35.1" customHeight="1"/>
    <row r="88" spans="8:17" ht="35.1" customHeight="1"/>
    <row r="89" spans="8:17" ht="35.1" customHeight="1"/>
    <row r="90" spans="8:17" ht="35.1" customHeight="1"/>
  </sheetData>
  <mergeCells count="16">
    <mergeCell ref="R44:R45"/>
    <mergeCell ref="R65:R66"/>
    <mergeCell ref="R68:R70"/>
    <mergeCell ref="H3:J3"/>
    <mergeCell ref="K3:M3"/>
    <mergeCell ref="N3:P3"/>
    <mergeCell ref="Q3:Q4"/>
    <mergeCell ref="R26:R28"/>
    <mergeCell ref="R32:R40"/>
    <mergeCell ref="R5:R20"/>
    <mergeCell ref="G3:G4"/>
    <mergeCell ref="A2:D2"/>
    <mergeCell ref="A3:A4"/>
    <mergeCell ref="B3:C4"/>
    <mergeCell ref="D3:D4"/>
    <mergeCell ref="E3:F3"/>
  </mergeCells>
  <pageMargins left="0.19685039370078741" right="0.19685039370078741" top="0.39370078740157483" bottom="0.59055118110236227" header="0" footer="0"/>
  <pageSetup paperSize="8" scale="8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S98"/>
  <sheetViews>
    <sheetView view="pageBreakPreview" zoomScale="80" zoomScaleSheetLayoutView="80" workbookViewId="0">
      <selection activeCell="M28" sqref="M28"/>
    </sheetView>
  </sheetViews>
  <sheetFormatPr defaultRowHeight="12.75"/>
  <cols>
    <col min="3" max="3" width="8.140625" customWidth="1"/>
    <col min="4" max="4" width="13" customWidth="1"/>
    <col min="5" max="5" width="20.42578125" customWidth="1"/>
    <col min="6" max="6" width="40.140625" customWidth="1"/>
    <col min="7" max="7" width="6.5703125" customWidth="1"/>
    <col min="8" max="8" width="7" customWidth="1"/>
    <col min="9" max="9" width="16.7109375" customWidth="1"/>
  </cols>
  <sheetData>
    <row r="1" spans="2:19" ht="25.5" customHeight="1"/>
    <row r="2" spans="2:19" ht="34.5" customHeight="1">
      <c r="B2" s="345" t="s">
        <v>536</v>
      </c>
      <c r="C2" s="345"/>
      <c r="D2" s="345"/>
      <c r="E2" s="345"/>
      <c r="F2" s="345"/>
      <c r="G2" s="158"/>
      <c r="H2" s="158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8.95" customHeight="1">
      <c r="C3" s="311" t="s">
        <v>96</v>
      </c>
      <c r="D3" s="312" t="s">
        <v>88</v>
      </c>
      <c r="E3" s="314"/>
      <c r="F3" s="311" t="s">
        <v>2</v>
      </c>
      <c r="G3" s="320" t="s">
        <v>89</v>
      </c>
      <c r="H3" s="319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24.6" customHeight="1">
      <c r="C4" s="311"/>
      <c r="D4" s="335"/>
      <c r="E4" s="336"/>
      <c r="F4" s="311"/>
      <c r="G4" s="243" t="s">
        <v>90</v>
      </c>
      <c r="H4" s="243" t="s">
        <v>91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21.95" customHeight="1">
      <c r="B5" s="278" t="s">
        <v>136</v>
      </c>
      <c r="C5" s="338" t="s">
        <v>538</v>
      </c>
      <c r="D5" s="338"/>
      <c r="E5" s="338"/>
      <c r="F5" s="338"/>
      <c r="G5" s="338"/>
      <c r="H5" s="338"/>
      <c r="I5" s="276" t="s">
        <v>485</v>
      </c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ht="35.1" customHeight="1">
      <c r="C6" s="30">
        <v>1</v>
      </c>
      <c r="D6" s="247" t="s">
        <v>103</v>
      </c>
      <c r="E6" s="247" t="s">
        <v>104</v>
      </c>
      <c r="F6" s="193" t="s">
        <v>33</v>
      </c>
      <c r="G6" s="160">
        <v>1</v>
      </c>
      <c r="H6" s="160">
        <v>1</v>
      </c>
      <c r="I6" s="1"/>
      <c r="J6" s="1"/>
      <c r="K6" s="1"/>
      <c r="L6" s="3"/>
      <c r="M6" s="3"/>
      <c r="N6" s="3"/>
      <c r="O6" s="3"/>
      <c r="P6" s="3"/>
      <c r="Q6" s="3"/>
      <c r="R6" s="3"/>
      <c r="S6" s="3"/>
    </row>
    <row r="7" spans="2:19" ht="35.1" customHeight="1">
      <c r="C7" s="30">
        <f>1+C6</f>
        <v>2</v>
      </c>
      <c r="D7" s="247" t="s">
        <v>103</v>
      </c>
      <c r="E7" s="247" t="s">
        <v>104</v>
      </c>
      <c r="F7" s="193" t="s">
        <v>34</v>
      </c>
      <c r="G7" s="160">
        <v>1</v>
      </c>
      <c r="H7" s="160">
        <v>2</v>
      </c>
      <c r="I7" s="1"/>
      <c r="J7" s="1"/>
      <c r="K7" s="1"/>
      <c r="L7" s="3"/>
      <c r="M7" s="3"/>
      <c r="N7" s="3"/>
      <c r="O7" s="3"/>
      <c r="P7" s="3"/>
      <c r="Q7" s="3"/>
      <c r="R7" s="3"/>
      <c r="S7" s="3"/>
    </row>
    <row r="8" spans="2:19" ht="35.1" customHeight="1">
      <c r="C8" s="30">
        <f t="shared" ref="C8" si="0">1+C7</f>
        <v>3</v>
      </c>
      <c r="D8" s="247" t="s">
        <v>103</v>
      </c>
      <c r="E8" s="247" t="s">
        <v>104</v>
      </c>
      <c r="F8" s="193" t="s">
        <v>35</v>
      </c>
      <c r="G8" s="160">
        <v>1</v>
      </c>
      <c r="H8" s="160">
        <v>3</v>
      </c>
      <c r="I8" s="1"/>
      <c r="J8" s="1"/>
      <c r="K8" s="1"/>
      <c r="L8" s="3"/>
      <c r="M8" s="3"/>
      <c r="N8" s="3"/>
      <c r="O8" s="3"/>
      <c r="P8" s="3"/>
      <c r="Q8" s="3"/>
      <c r="R8" s="3"/>
      <c r="S8" s="3"/>
    </row>
    <row r="9" spans="2:19" ht="35.1" customHeight="1">
      <c r="C9" s="30">
        <v>10</v>
      </c>
      <c r="D9" s="247" t="s">
        <v>103</v>
      </c>
      <c r="E9" s="247" t="s">
        <v>104</v>
      </c>
      <c r="F9" s="193" t="s">
        <v>41</v>
      </c>
      <c r="G9" s="160">
        <v>1</v>
      </c>
      <c r="H9" s="160">
        <v>10</v>
      </c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2:19" ht="35.1" customHeight="1">
      <c r="C10" s="30">
        <v>11</v>
      </c>
      <c r="D10" s="247" t="s">
        <v>103</v>
      </c>
      <c r="E10" s="247" t="s">
        <v>104</v>
      </c>
      <c r="F10" s="193" t="s">
        <v>126</v>
      </c>
      <c r="G10" s="160">
        <v>1</v>
      </c>
      <c r="H10" s="160">
        <v>11</v>
      </c>
      <c r="I10" s="1"/>
      <c r="J10" s="1"/>
      <c r="K10" s="1"/>
      <c r="L10" s="3"/>
      <c r="M10" s="3"/>
      <c r="N10" s="3"/>
      <c r="O10" s="3"/>
      <c r="P10" s="3"/>
      <c r="Q10" s="3"/>
      <c r="R10" s="3"/>
      <c r="S10" s="3"/>
    </row>
    <row r="11" spans="2:19" ht="35.1" customHeight="1">
      <c r="C11" s="30">
        <v>12</v>
      </c>
      <c r="D11" s="247" t="s">
        <v>103</v>
      </c>
      <c r="E11" s="247" t="s">
        <v>104</v>
      </c>
      <c r="F11" s="193" t="s">
        <v>43</v>
      </c>
      <c r="G11" s="160">
        <v>1</v>
      </c>
      <c r="H11" s="160">
        <v>12</v>
      </c>
      <c r="I11" s="1"/>
      <c r="J11" s="1"/>
      <c r="K11" s="1"/>
      <c r="L11" s="3"/>
      <c r="M11" s="3"/>
      <c r="N11" s="3"/>
      <c r="O11" s="3"/>
      <c r="P11" s="3"/>
      <c r="Q11" s="3"/>
      <c r="R11" s="3"/>
      <c r="S11" s="3"/>
    </row>
    <row r="12" spans="2:19" ht="35.1" customHeight="1">
      <c r="C12" s="30">
        <v>13</v>
      </c>
      <c r="D12" s="247" t="s">
        <v>103</v>
      </c>
      <c r="E12" s="247" t="s">
        <v>104</v>
      </c>
      <c r="F12" s="193" t="s">
        <v>44</v>
      </c>
      <c r="G12" s="160">
        <v>1</v>
      </c>
      <c r="H12" s="160">
        <v>13</v>
      </c>
      <c r="I12" s="1"/>
      <c r="J12" s="1"/>
      <c r="K12" s="1"/>
      <c r="L12" s="3"/>
      <c r="M12" s="3"/>
      <c r="N12" s="3"/>
      <c r="O12" s="3"/>
      <c r="P12" s="3"/>
      <c r="Q12" s="3"/>
      <c r="R12" s="3"/>
      <c r="S12" s="3"/>
    </row>
    <row r="13" spans="2:19" ht="35.1" customHeight="1">
      <c r="C13" s="30">
        <v>23</v>
      </c>
      <c r="D13" s="247" t="s">
        <v>103</v>
      </c>
      <c r="E13" s="247" t="s">
        <v>104</v>
      </c>
      <c r="F13" s="193" t="s">
        <v>54</v>
      </c>
      <c r="G13" s="160">
        <v>1</v>
      </c>
      <c r="H13" s="160">
        <v>23</v>
      </c>
      <c r="I13" s="1"/>
      <c r="J13" s="1"/>
      <c r="K13" s="1"/>
      <c r="L13" s="3"/>
      <c r="M13" s="3"/>
      <c r="N13" s="3"/>
      <c r="O13" s="3"/>
      <c r="P13" s="3"/>
      <c r="Q13" s="3"/>
      <c r="R13" s="3"/>
      <c r="S13" s="3"/>
    </row>
    <row r="14" spans="2:19" ht="35.1" customHeight="1">
      <c r="C14" s="30">
        <v>24</v>
      </c>
      <c r="D14" s="247" t="s">
        <v>103</v>
      </c>
      <c r="E14" s="247" t="s">
        <v>104</v>
      </c>
      <c r="F14" s="193" t="s">
        <v>73</v>
      </c>
      <c r="G14" s="160">
        <v>1</v>
      </c>
      <c r="H14" s="160">
        <v>24</v>
      </c>
      <c r="I14" s="1"/>
      <c r="J14" s="1"/>
      <c r="K14" s="1"/>
      <c r="L14" s="3"/>
      <c r="M14" s="3"/>
      <c r="N14" s="3"/>
      <c r="O14" s="3"/>
      <c r="P14" s="3"/>
      <c r="Q14" s="3"/>
      <c r="R14" s="3"/>
      <c r="S14" s="3"/>
    </row>
    <row r="15" spans="2:19" ht="35.1" customHeight="1">
      <c r="C15" s="30">
        <v>5</v>
      </c>
      <c r="D15" s="247" t="s">
        <v>103</v>
      </c>
      <c r="E15" s="247" t="s">
        <v>104</v>
      </c>
      <c r="F15" s="193" t="s">
        <v>36</v>
      </c>
      <c r="G15" s="160">
        <v>1</v>
      </c>
      <c r="H15" s="160">
        <v>5</v>
      </c>
      <c r="I15" s="1"/>
      <c r="J15" s="1"/>
      <c r="K15" s="1"/>
      <c r="L15" s="3"/>
      <c r="M15" s="3"/>
      <c r="N15" s="3"/>
      <c r="O15" s="3"/>
      <c r="P15" s="3"/>
      <c r="Q15" s="3"/>
      <c r="R15" s="3"/>
      <c r="S15" s="3"/>
    </row>
    <row r="16" spans="2:19" ht="35.1" customHeight="1">
      <c r="C16" s="30">
        <v>20</v>
      </c>
      <c r="D16" s="247" t="s">
        <v>103</v>
      </c>
      <c r="E16" s="247" t="s">
        <v>104</v>
      </c>
      <c r="F16" s="193" t="s">
        <v>51</v>
      </c>
      <c r="G16" s="160">
        <v>1</v>
      </c>
      <c r="H16" s="160">
        <v>20</v>
      </c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</row>
    <row r="17" spans="2:19" ht="35.1" customHeight="1">
      <c r="C17" s="30">
        <f>1+C88</f>
        <v>7</v>
      </c>
      <c r="D17" s="252" t="s">
        <v>132</v>
      </c>
      <c r="E17" s="252" t="s">
        <v>524</v>
      </c>
      <c r="F17" s="248" t="s">
        <v>38</v>
      </c>
      <c r="G17" s="160">
        <v>1</v>
      </c>
      <c r="H17" s="160">
        <v>7</v>
      </c>
      <c r="I17" s="1"/>
      <c r="J17" s="1"/>
      <c r="K17" s="1"/>
      <c r="L17" s="3"/>
      <c r="M17" s="3"/>
      <c r="N17" s="3"/>
      <c r="O17" s="3"/>
      <c r="P17" s="3"/>
      <c r="Q17" s="3"/>
      <c r="R17" s="3"/>
      <c r="S17" s="3"/>
    </row>
    <row r="18" spans="2:19" ht="35.1" customHeight="1">
      <c r="C18" s="30">
        <v>8</v>
      </c>
      <c r="D18" s="252" t="s">
        <v>525</v>
      </c>
      <c r="E18" s="252" t="s">
        <v>524</v>
      </c>
      <c r="F18" s="248" t="s">
        <v>39</v>
      </c>
      <c r="G18" s="160">
        <v>1</v>
      </c>
      <c r="H18" s="160">
        <v>8</v>
      </c>
      <c r="I18" s="1"/>
      <c r="J18" s="1"/>
      <c r="K18" s="1"/>
      <c r="L18" s="3"/>
      <c r="M18" s="3"/>
      <c r="N18" s="3"/>
      <c r="O18" s="3"/>
      <c r="P18" s="3"/>
      <c r="Q18" s="3"/>
      <c r="R18" s="3"/>
      <c r="S18" s="3"/>
    </row>
    <row r="19" spans="2:19" ht="20.45" customHeight="1">
      <c r="I19" s="150"/>
      <c r="J19" s="150"/>
      <c r="K19" s="1"/>
      <c r="L19" s="3"/>
      <c r="M19" s="3"/>
      <c r="N19" s="3"/>
      <c r="O19" s="3"/>
      <c r="P19" s="3"/>
      <c r="Q19" s="3"/>
      <c r="R19" s="3"/>
      <c r="S19" s="3"/>
    </row>
    <row r="20" spans="2:19" ht="20.100000000000001" customHeight="1">
      <c r="B20" s="278" t="s">
        <v>137</v>
      </c>
      <c r="C20" s="338" t="s">
        <v>520</v>
      </c>
      <c r="D20" s="338"/>
      <c r="E20" s="338"/>
      <c r="F20" s="338"/>
      <c r="G20" s="338"/>
      <c r="H20" s="338"/>
      <c r="I20" s="150"/>
      <c r="J20" s="150"/>
      <c r="K20" s="1"/>
      <c r="L20" s="3"/>
      <c r="M20" s="3"/>
      <c r="N20" s="3"/>
      <c r="O20" s="3"/>
      <c r="P20" s="3"/>
      <c r="Q20" s="3"/>
      <c r="R20" s="3"/>
      <c r="S20" s="3"/>
    </row>
    <row r="21" spans="2:19" ht="35.1" customHeight="1">
      <c r="C21" s="222">
        <v>14</v>
      </c>
      <c r="D21" s="247" t="s">
        <v>106</v>
      </c>
      <c r="E21" s="247" t="s">
        <v>107</v>
      </c>
      <c r="F21" s="241" t="s">
        <v>121</v>
      </c>
      <c r="G21" s="160">
        <v>1</v>
      </c>
      <c r="H21" s="160">
        <v>14</v>
      </c>
      <c r="I21" s="150"/>
      <c r="J21" s="150"/>
      <c r="K21" s="1"/>
      <c r="L21" s="3"/>
      <c r="M21" s="3"/>
      <c r="N21" s="3"/>
      <c r="O21" s="3"/>
      <c r="P21" s="3"/>
      <c r="Q21" s="3"/>
      <c r="R21" s="3"/>
      <c r="S21" s="3"/>
    </row>
    <row r="22" spans="2:19" ht="35.1" customHeight="1">
      <c r="C22" s="222">
        <v>17</v>
      </c>
      <c r="D22" s="245" t="s">
        <v>110</v>
      </c>
      <c r="E22" s="247" t="s">
        <v>111</v>
      </c>
      <c r="F22" s="241" t="s">
        <v>114</v>
      </c>
      <c r="G22" s="160">
        <v>1</v>
      </c>
      <c r="H22" s="160">
        <v>17</v>
      </c>
      <c r="I22" s="150"/>
      <c r="J22" s="150"/>
      <c r="K22" s="1"/>
      <c r="L22" s="3"/>
      <c r="M22" s="3"/>
      <c r="N22" s="3"/>
      <c r="O22" s="3"/>
      <c r="P22" s="3"/>
      <c r="Q22" s="3"/>
      <c r="R22" s="3"/>
      <c r="S22" s="3"/>
    </row>
    <row r="23" spans="2:19" ht="35.1" customHeight="1">
      <c r="C23" s="222" t="s">
        <v>101</v>
      </c>
      <c r="D23" s="250" t="s">
        <v>115</v>
      </c>
      <c r="E23" s="194" t="s">
        <v>116</v>
      </c>
      <c r="F23" s="241" t="s">
        <v>113</v>
      </c>
      <c r="G23" s="160">
        <v>1</v>
      </c>
      <c r="H23" s="160" t="s">
        <v>97</v>
      </c>
      <c r="I23" s="150"/>
      <c r="J23" s="150"/>
      <c r="K23" s="1"/>
      <c r="L23" s="3"/>
      <c r="M23" s="3"/>
      <c r="N23" s="3"/>
      <c r="O23" s="3"/>
      <c r="P23" s="3"/>
      <c r="Q23" s="3"/>
      <c r="R23" s="3"/>
      <c r="S23" s="3"/>
    </row>
    <row r="24" spans="2:19" ht="35.1" customHeight="1">
      <c r="C24" s="222">
        <v>19</v>
      </c>
      <c r="D24" s="252" t="s">
        <v>110</v>
      </c>
      <c r="E24" s="251" t="s">
        <v>111</v>
      </c>
      <c r="F24" s="241" t="s">
        <v>112</v>
      </c>
      <c r="G24" s="160">
        <v>1</v>
      </c>
      <c r="H24" s="160">
        <v>19</v>
      </c>
      <c r="I24" s="150"/>
      <c r="J24" s="150"/>
      <c r="K24" s="1"/>
      <c r="L24" s="3"/>
      <c r="M24" s="3"/>
      <c r="N24" s="3"/>
      <c r="O24" s="3"/>
      <c r="P24" s="3"/>
      <c r="Q24" s="3"/>
      <c r="R24" s="3"/>
      <c r="S24" s="3"/>
    </row>
    <row r="25" spans="2:19" ht="35.1" customHeight="1">
      <c r="C25" s="222">
        <v>30</v>
      </c>
      <c r="D25" s="250" t="s">
        <v>108</v>
      </c>
      <c r="E25" s="194" t="s">
        <v>109</v>
      </c>
      <c r="F25" s="241" t="s">
        <v>56</v>
      </c>
      <c r="G25" s="160">
        <v>2</v>
      </c>
      <c r="H25" s="160">
        <v>4</v>
      </c>
      <c r="I25" s="150"/>
      <c r="J25" s="150"/>
      <c r="K25" s="1"/>
      <c r="L25" s="3"/>
      <c r="M25" s="3"/>
      <c r="N25" s="3"/>
      <c r="O25" s="3"/>
      <c r="P25" s="3"/>
      <c r="Q25" s="3"/>
      <c r="R25" s="3"/>
      <c r="S25" s="3"/>
    </row>
    <row r="26" spans="2:19" ht="35.1" customHeight="1">
      <c r="C26" s="233">
        <v>32</v>
      </c>
      <c r="D26" s="250" t="s">
        <v>108</v>
      </c>
      <c r="E26" s="194" t="s">
        <v>109</v>
      </c>
      <c r="F26" s="241" t="s">
        <v>62</v>
      </c>
      <c r="G26" s="160">
        <v>3</v>
      </c>
      <c r="H26" s="160">
        <v>2</v>
      </c>
      <c r="I26" s="150"/>
      <c r="J26" s="150"/>
      <c r="K26" s="1"/>
      <c r="L26" s="3"/>
      <c r="M26" s="3"/>
      <c r="N26" s="3"/>
      <c r="O26" s="3"/>
      <c r="P26" s="3"/>
      <c r="Q26" s="3"/>
      <c r="R26" s="3"/>
      <c r="S26" s="3"/>
    </row>
    <row r="27" spans="2:19" ht="35.1" customHeight="1">
      <c r="C27" s="222">
        <v>15</v>
      </c>
      <c r="D27" s="252" t="s">
        <v>124</v>
      </c>
      <c r="E27" s="251" t="s">
        <v>125</v>
      </c>
      <c r="F27" s="241" t="s">
        <v>120</v>
      </c>
      <c r="G27" s="160">
        <v>1</v>
      </c>
      <c r="H27" s="160">
        <v>15</v>
      </c>
      <c r="I27" s="150"/>
      <c r="J27" s="150"/>
      <c r="K27" s="1"/>
      <c r="L27" s="3"/>
      <c r="M27" s="3"/>
      <c r="N27" s="3"/>
      <c r="O27" s="3"/>
      <c r="P27" s="3"/>
      <c r="Q27" s="3"/>
      <c r="R27" s="3"/>
      <c r="S27" s="3"/>
    </row>
    <row r="28" spans="2:19" ht="35.1" customHeight="1">
      <c r="C28" s="222">
        <v>4</v>
      </c>
      <c r="D28" s="194" t="s">
        <v>122</v>
      </c>
      <c r="E28" s="194" t="s">
        <v>123</v>
      </c>
      <c r="F28" s="241" t="s">
        <v>70</v>
      </c>
      <c r="G28" s="160">
        <v>1</v>
      </c>
      <c r="H28" s="160">
        <v>4</v>
      </c>
      <c r="I28" s="150"/>
      <c r="J28" s="150"/>
      <c r="K28" s="1"/>
      <c r="L28" s="3"/>
      <c r="M28" s="3"/>
      <c r="N28" s="3"/>
      <c r="O28" s="3"/>
      <c r="P28" s="3"/>
      <c r="Q28" s="3"/>
      <c r="R28" s="3"/>
      <c r="S28" s="3"/>
    </row>
    <row r="29" spans="2:19" ht="20.45" customHeight="1">
      <c r="I29" s="150"/>
      <c r="J29" s="150"/>
      <c r="K29" s="1"/>
      <c r="L29" s="3"/>
      <c r="M29" s="3"/>
      <c r="N29" s="3"/>
      <c r="O29" s="3"/>
      <c r="P29" s="3"/>
      <c r="Q29" s="3"/>
      <c r="R29" s="3"/>
      <c r="S29" s="3"/>
    </row>
    <row r="30" spans="2:19" ht="23.45" customHeight="1">
      <c r="B30" s="278" t="s">
        <v>539</v>
      </c>
      <c r="C30" s="338" t="s">
        <v>514</v>
      </c>
      <c r="D30" s="338"/>
      <c r="E30" s="338"/>
      <c r="F30" s="338"/>
      <c r="G30" s="338"/>
      <c r="H30" s="338"/>
      <c r="I30" s="150"/>
      <c r="J30" s="150"/>
      <c r="K30" s="1"/>
      <c r="L30" s="3"/>
      <c r="M30" s="3"/>
      <c r="N30" s="3"/>
      <c r="O30" s="3"/>
      <c r="P30" s="3"/>
      <c r="Q30" s="3"/>
      <c r="R30" s="3"/>
      <c r="S30" s="3"/>
    </row>
    <row r="31" spans="2:19" ht="35.1" customHeight="1">
      <c r="C31" s="30">
        <v>21</v>
      </c>
      <c r="D31" s="205" t="s">
        <v>516</v>
      </c>
      <c r="E31" s="275" t="s">
        <v>515</v>
      </c>
      <c r="F31" s="248" t="s">
        <v>52</v>
      </c>
      <c r="G31" s="160">
        <v>1</v>
      </c>
      <c r="H31" s="160">
        <v>21</v>
      </c>
      <c r="I31" s="150"/>
      <c r="J31" s="150"/>
      <c r="K31" s="1"/>
      <c r="L31" s="3"/>
      <c r="M31" s="3"/>
      <c r="N31" s="3"/>
      <c r="O31" s="3"/>
      <c r="P31" s="3"/>
      <c r="Q31" s="3"/>
      <c r="R31" s="3"/>
      <c r="S31" s="3"/>
    </row>
    <row r="32" spans="2:19" ht="35.1" customHeight="1">
      <c r="C32" s="30">
        <v>22</v>
      </c>
      <c r="D32" s="205" t="s">
        <v>517</v>
      </c>
      <c r="E32" s="275" t="s">
        <v>515</v>
      </c>
      <c r="F32" s="248" t="s">
        <v>53</v>
      </c>
      <c r="G32" s="160">
        <v>1</v>
      </c>
      <c r="H32" s="160">
        <v>22</v>
      </c>
      <c r="I32" s="150"/>
      <c r="J32" s="150"/>
      <c r="K32" s="1"/>
      <c r="L32" s="3"/>
      <c r="M32" s="3"/>
      <c r="N32" s="3"/>
      <c r="O32" s="3"/>
      <c r="P32" s="3"/>
      <c r="Q32" s="3"/>
      <c r="R32" s="3"/>
      <c r="S32" s="3"/>
    </row>
    <row r="33" spans="2:19" ht="20.45" customHeight="1">
      <c r="I33" s="150"/>
      <c r="J33" s="150"/>
      <c r="K33" s="1"/>
      <c r="L33" s="3"/>
      <c r="M33" s="3"/>
      <c r="N33" s="3"/>
      <c r="O33" s="3"/>
      <c r="P33" s="3"/>
      <c r="Q33" s="3"/>
      <c r="R33" s="3"/>
      <c r="S33" s="3"/>
    </row>
    <row r="34" spans="2:19" ht="27.6" customHeight="1">
      <c r="B34" s="278" t="s">
        <v>540</v>
      </c>
      <c r="C34" s="338" t="s">
        <v>528</v>
      </c>
      <c r="D34" s="338"/>
      <c r="E34" s="338"/>
      <c r="F34" s="338"/>
      <c r="G34" s="338"/>
      <c r="H34" s="338"/>
      <c r="I34" s="112" t="s">
        <v>522</v>
      </c>
      <c r="J34" s="235"/>
      <c r="K34" s="1"/>
      <c r="L34" s="3"/>
      <c r="M34" s="3"/>
      <c r="N34" s="3"/>
      <c r="O34" s="3"/>
      <c r="P34" s="3"/>
      <c r="Q34" s="3"/>
      <c r="R34" s="3"/>
      <c r="S34" s="3"/>
    </row>
    <row r="35" spans="2:19" ht="35.1" customHeight="1">
      <c r="C35" s="30">
        <v>25</v>
      </c>
      <c r="D35" s="247" t="s">
        <v>103</v>
      </c>
      <c r="E35" s="247" t="s">
        <v>104</v>
      </c>
      <c r="F35" s="193" t="s">
        <v>55</v>
      </c>
      <c r="G35" s="160">
        <v>1</v>
      </c>
      <c r="H35" s="160">
        <v>25</v>
      </c>
      <c r="I35" s="1"/>
      <c r="J35" s="1"/>
      <c r="K35" s="1"/>
      <c r="L35" s="3"/>
      <c r="M35" s="3"/>
      <c r="N35" s="3"/>
      <c r="O35" s="3"/>
      <c r="P35" s="3"/>
      <c r="Q35" s="3"/>
      <c r="R35" s="3"/>
      <c r="S35" s="3"/>
    </row>
    <row r="36" spans="2:19" ht="35.1" customHeight="1">
      <c r="C36" s="30">
        <v>26</v>
      </c>
      <c r="D36" s="247" t="s">
        <v>103</v>
      </c>
      <c r="E36" s="247" t="s">
        <v>104</v>
      </c>
      <c r="F36" s="193" t="s">
        <v>527</v>
      </c>
      <c r="G36" s="160">
        <v>1</v>
      </c>
      <c r="H36" s="160">
        <v>26</v>
      </c>
      <c r="I36" s="1"/>
      <c r="J36" s="1"/>
      <c r="K36" s="1"/>
      <c r="L36" s="3"/>
      <c r="M36" s="3"/>
      <c r="N36" s="3"/>
      <c r="O36" s="3"/>
      <c r="P36" s="3"/>
      <c r="Q36" s="3"/>
      <c r="R36" s="3"/>
      <c r="S36" s="3"/>
    </row>
    <row r="37" spans="2:19" ht="21.95" customHeight="1">
      <c r="C37" s="1"/>
      <c r="D37" s="1"/>
      <c r="E37" s="1"/>
      <c r="F37" s="1"/>
      <c r="G37" s="1"/>
      <c r="H37" s="1"/>
      <c r="I37" s="1"/>
      <c r="J37" s="1"/>
      <c r="K37" s="1"/>
      <c r="L37" s="3"/>
      <c r="M37" s="3"/>
      <c r="N37" s="3"/>
      <c r="O37" s="3"/>
      <c r="P37" s="3"/>
      <c r="Q37" s="3"/>
      <c r="R37" s="3"/>
      <c r="S37" s="3"/>
    </row>
    <row r="38" spans="2:19" ht="18" customHeight="1">
      <c r="B38" s="278" t="s">
        <v>541</v>
      </c>
      <c r="C38" s="338" t="s">
        <v>537</v>
      </c>
      <c r="D38" s="338"/>
      <c r="E38" s="338"/>
      <c r="F38" s="338"/>
      <c r="G38" s="338"/>
      <c r="H38" s="338"/>
      <c r="L38" s="3"/>
      <c r="M38" s="3"/>
      <c r="N38" s="3"/>
      <c r="O38" s="3"/>
      <c r="P38" s="3"/>
      <c r="Q38" s="3"/>
      <c r="R38" s="3"/>
      <c r="S38" s="3"/>
    </row>
    <row r="39" spans="2:19" ht="35.1" customHeight="1">
      <c r="C39" s="30">
        <v>16</v>
      </c>
      <c r="D39" s="199" t="s">
        <v>117</v>
      </c>
      <c r="E39" s="251" t="s">
        <v>118</v>
      </c>
      <c r="F39" s="241" t="s">
        <v>119</v>
      </c>
      <c r="G39" s="160">
        <v>1</v>
      </c>
      <c r="H39" s="160">
        <v>16</v>
      </c>
      <c r="I39" s="1"/>
      <c r="J39" s="1"/>
      <c r="K39" s="1"/>
      <c r="L39" s="3"/>
      <c r="M39" s="3"/>
      <c r="N39" s="3"/>
      <c r="O39" s="3"/>
      <c r="P39" s="3"/>
      <c r="Q39" s="3"/>
      <c r="R39" s="3"/>
      <c r="S39" s="3"/>
    </row>
    <row r="40" spans="2:19" ht="21.95" customHeight="1">
      <c r="C40" s="227"/>
      <c r="D40" s="227"/>
      <c r="E40" s="227"/>
      <c r="F40" s="227"/>
      <c r="G40" s="227"/>
      <c r="H40" s="254"/>
      <c r="I40" s="1"/>
      <c r="J40" s="1"/>
      <c r="K40" s="1"/>
      <c r="L40" s="3"/>
      <c r="M40" s="3"/>
      <c r="N40" s="3"/>
      <c r="O40" s="3"/>
      <c r="P40" s="3"/>
      <c r="Q40" s="3"/>
      <c r="R40" s="3"/>
      <c r="S40" s="3"/>
    </row>
    <row r="41" spans="2:19" ht="21.95" customHeight="1">
      <c r="B41" s="278" t="s">
        <v>542</v>
      </c>
      <c r="C41" s="339" t="s">
        <v>507</v>
      </c>
      <c r="D41" s="340"/>
      <c r="E41" s="340"/>
      <c r="F41" s="340"/>
      <c r="G41" s="340"/>
      <c r="H41" s="341"/>
      <c r="I41" s="1"/>
      <c r="J41" s="1"/>
      <c r="K41" s="1"/>
      <c r="L41" s="3"/>
      <c r="M41" s="3"/>
      <c r="N41" s="3"/>
      <c r="O41" s="3"/>
      <c r="P41" s="3"/>
      <c r="Q41" s="3"/>
      <c r="R41" s="3"/>
      <c r="S41" s="3"/>
    </row>
    <row r="42" spans="2:19" ht="35.1" customHeight="1">
      <c r="C42" s="30">
        <v>27</v>
      </c>
      <c r="D42" s="203" t="s">
        <v>529</v>
      </c>
      <c r="E42" s="275" t="s">
        <v>530</v>
      </c>
      <c r="F42" s="86" t="s">
        <v>100</v>
      </c>
      <c r="G42" s="162">
        <v>2</v>
      </c>
      <c r="H42" s="160">
        <v>1</v>
      </c>
      <c r="I42" s="1"/>
      <c r="J42" s="1"/>
      <c r="K42" s="1"/>
      <c r="L42" s="3"/>
      <c r="M42" s="3"/>
      <c r="N42" s="3"/>
      <c r="O42" s="3"/>
      <c r="P42" s="3"/>
      <c r="Q42" s="3"/>
      <c r="R42" s="3"/>
      <c r="S42" s="3"/>
    </row>
    <row r="43" spans="2:19" ht="15" customHeight="1">
      <c r="C43" s="30"/>
      <c r="D43" s="30"/>
      <c r="E43" s="30"/>
      <c r="F43" s="86" t="s">
        <v>509</v>
      </c>
      <c r="G43" s="162"/>
      <c r="H43" s="160"/>
      <c r="I43" s="1"/>
      <c r="J43" s="1"/>
      <c r="K43" s="1"/>
      <c r="L43" s="3"/>
      <c r="M43" s="3"/>
      <c r="N43" s="3"/>
      <c r="O43" s="3"/>
      <c r="P43" s="3"/>
      <c r="Q43" s="3"/>
      <c r="R43" s="3"/>
      <c r="S43" s="3"/>
    </row>
    <row r="44" spans="2:19" ht="15" customHeight="1">
      <c r="C44" s="30"/>
      <c r="D44" s="30"/>
      <c r="E44" s="30"/>
      <c r="F44" s="86" t="s">
        <v>510</v>
      </c>
      <c r="G44" s="162"/>
      <c r="H44" s="160"/>
      <c r="I44" s="1"/>
      <c r="J44" s="1"/>
      <c r="K44" s="1"/>
      <c r="L44" s="3"/>
      <c r="M44" s="3"/>
      <c r="N44" s="3"/>
      <c r="O44" s="3"/>
      <c r="P44" s="3"/>
      <c r="Q44" s="3"/>
      <c r="R44" s="3"/>
      <c r="S44" s="3"/>
    </row>
    <row r="45" spans="2:19" ht="15" customHeight="1">
      <c r="C45" s="30"/>
      <c r="D45" s="30"/>
      <c r="E45" s="30"/>
      <c r="F45" s="86" t="s">
        <v>511</v>
      </c>
      <c r="G45" s="162"/>
      <c r="H45" s="160"/>
      <c r="I45" s="1"/>
      <c r="J45" s="1"/>
      <c r="K45" s="1"/>
      <c r="L45" s="3"/>
      <c r="M45" s="3"/>
      <c r="N45" s="3"/>
      <c r="O45" s="3"/>
      <c r="P45" s="3"/>
      <c r="Q45" s="3"/>
      <c r="R45" s="3"/>
      <c r="S45" s="3"/>
    </row>
    <row r="46" spans="2:19" ht="15" customHeight="1">
      <c r="C46" s="30"/>
      <c r="D46" s="30"/>
      <c r="E46" s="30"/>
      <c r="F46" s="86" t="s">
        <v>512</v>
      </c>
      <c r="G46" s="162"/>
      <c r="H46" s="160"/>
      <c r="I46" s="1"/>
      <c r="J46" s="1"/>
      <c r="K46" s="1"/>
      <c r="L46" s="3"/>
      <c r="M46" s="3"/>
      <c r="N46" s="3"/>
      <c r="O46" s="3"/>
      <c r="P46" s="3"/>
      <c r="Q46" s="3"/>
      <c r="R46" s="3"/>
      <c r="S46" s="3"/>
    </row>
    <row r="47" spans="2:19" ht="12" customHeight="1">
      <c r="I47" s="227"/>
      <c r="J47" s="227"/>
      <c r="K47" s="227"/>
      <c r="L47" s="227"/>
      <c r="M47" s="3"/>
      <c r="N47" s="3"/>
      <c r="O47" s="3"/>
      <c r="P47" s="3"/>
      <c r="Q47" s="3"/>
      <c r="R47" s="3"/>
      <c r="S47" s="3"/>
    </row>
    <row r="48" spans="2:19" ht="21.95" customHeight="1">
      <c r="B48" s="278" t="s">
        <v>543</v>
      </c>
      <c r="C48" s="339" t="s">
        <v>508</v>
      </c>
      <c r="D48" s="340"/>
      <c r="E48" s="340"/>
      <c r="F48" s="340"/>
      <c r="G48" s="340"/>
      <c r="H48" s="341"/>
      <c r="I48" s="27"/>
      <c r="J48" s="1"/>
      <c r="K48" s="189"/>
      <c r="L48" s="3"/>
      <c r="M48" s="3"/>
      <c r="N48" s="3"/>
      <c r="O48" s="3"/>
      <c r="P48" s="3"/>
      <c r="Q48" s="3"/>
      <c r="R48" s="3"/>
      <c r="S48" s="3"/>
    </row>
    <row r="49" spans="2:19" ht="35.1" customHeight="1">
      <c r="C49" s="30">
        <v>28</v>
      </c>
      <c r="D49" s="274" t="s">
        <v>532</v>
      </c>
      <c r="E49" s="274" t="s">
        <v>531</v>
      </c>
      <c r="F49" s="86" t="s">
        <v>513</v>
      </c>
      <c r="G49" s="162">
        <v>2</v>
      </c>
      <c r="H49" s="160">
        <v>2</v>
      </c>
      <c r="I49" s="270"/>
      <c r="J49" s="1"/>
      <c r="K49" s="189"/>
      <c r="L49" s="3"/>
      <c r="M49" s="3"/>
      <c r="N49" s="3"/>
      <c r="O49" s="3"/>
      <c r="P49" s="3"/>
      <c r="Q49" s="3"/>
      <c r="R49" s="3"/>
      <c r="S49" s="3"/>
    </row>
    <row r="50" spans="2:19" ht="21.95" customHeight="1">
      <c r="K50" s="6"/>
    </row>
    <row r="51" spans="2:19" ht="21.95" customHeight="1">
      <c r="B51" s="278" t="s">
        <v>544</v>
      </c>
      <c r="C51" s="339" t="s">
        <v>506</v>
      </c>
      <c r="D51" s="340"/>
      <c r="E51" s="340"/>
      <c r="F51" s="340"/>
      <c r="G51" s="340"/>
      <c r="H51" s="341"/>
      <c r="K51" s="6"/>
    </row>
    <row r="52" spans="2:19" ht="60.6" customHeight="1">
      <c r="C52" s="100">
        <f>1+C25</f>
        <v>31</v>
      </c>
      <c r="D52" s="154"/>
      <c r="E52" s="246" t="s">
        <v>505</v>
      </c>
      <c r="F52" s="272" t="s">
        <v>140</v>
      </c>
      <c r="G52" s="160">
        <v>3</v>
      </c>
      <c r="H52" s="160">
        <v>1</v>
      </c>
      <c r="J52" s="1"/>
      <c r="K52" s="1"/>
      <c r="L52" s="3"/>
      <c r="M52" s="3"/>
      <c r="N52" s="3"/>
      <c r="O52" s="3"/>
      <c r="P52" s="3"/>
      <c r="Q52" s="3"/>
      <c r="R52" s="3"/>
      <c r="S52" s="3"/>
    </row>
    <row r="53" spans="2:19" ht="18.600000000000001" customHeight="1">
      <c r="J53" s="1"/>
      <c r="K53" s="1"/>
      <c r="L53" s="3"/>
      <c r="M53" s="3"/>
      <c r="N53" s="3"/>
      <c r="O53" s="3"/>
      <c r="P53" s="3"/>
      <c r="Q53" s="3"/>
      <c r="R53" s="3"/>
      <c r="S53" s="3"/>
    </row>
    <row r="54" spans="2:19" ht="27.6" customHeight="1">
      <c r="B54" s="278" t="s">
        <v>545</v>
      </c>
      <c r="C54" s="342" t="s">
        <v>499</v>
      </c>
      <c r="D54" s="343"/>
      <c r="E54" s="343"/>
      <c r="F54" s="343"/>
      <c r="G54" s="343"/>
      <c r="H54" s="344"/>
    </row>
    <row r="55" spans="2:19" ht="42.95" customHeight="1">
      <c r="C55" s="233">
        <v>35</v>
      </c>
      <c r="D55" s="256"/>
      <c r="E55" s="273" t="s">
        <v>500</v>
      </c>
      <c r="F55" s="193" t="s">
        <v>68</v>
      </c>
      <c r="G55" s="160">
        <v>3</v>
      </c>
      <c r="H55" s="160">
        <v>5</v>
      </c>
      <c r="I55" s="1" t="s">
        <v>523</v>
      </c>
      <c r="J55" s="1"/>
      <c r="K55" s="1"/>
      <c r="L55" s="3"/>
      <c r="M55" s="3"/>
      <c r="N55" s="3"/>
      <c r="O55" s="3"/>
      <c r="P55" s="3"/>
      <c r="Q55" s="3"/>
      <c r="R55" s="3"/>
      <c r="S55" s="3"/>
    </row>
    <row r="56" spans="2:19" ht="19.5" customHeight="1">
      <c r="J56" s="1"/>
      <c r="K56" s="1"/>
      <c r="L56" s="3"/>
      <c r="M56" s="3"/>
      <c r="N56" s="3"/>
      <c r="O56" s="3"/>
      <c r="P56" s="3"/>
      <c r="Q56" s="3"/>
      <c r="R56" s="3"/>
      <c r="S56" s="3"/>
    </row>
    <row r="57" spans="2:19" ht="21.95" customHeight="1">
      <c r="B57" s="278" t="s">
        <v>546</v>
      </c>
      <c r="C57" s="339" t="s">
        <v>501</v>
      </c>
      <c r="D57" s="340"/>
      <c r="E57" s="340"/>
      <c r="F57" s="340"/>
      <c r="G57" s="340"/>
      <c r="H57" s="341"/>
      <c r="I57" s="1"/>
      <c r="J57" s="1"/>
      <c r="K57" s="1"/>
      <c r="L57" s="3"/>
      <c r="M57" s="3"/>
      <c r="N57" s="3"/>
      <c r="O57" s="3"/>
      <c r="P57" s="3"/>
      <c r="Q57" s="3"/>
      <c r="R57" s="3"/>
      <c r="S57" s="3"/>
    </row>
    <row r="58" spans="2:19" ht="35.1" customHeight="1">
      <c r="C58" s="233">
        <v>36</v>
      </c>
      <c r="D58" s="265"/>
      <c r="E58" s="245"/>
      <c r="F58" s="240" t="s">
        <v>66</v>
      </c>
      <c r="G58" s="249">
        <v>3</v>
      </c>
      <c r="H58" s="267">
        <v>6</v>
      </c>
      <c r="I58" s="269" t="s">
        <v>522</v>
      </c>
      <c r="J58" s="1"/>
      <c r="K58" s="1"/>
      <c r="L58" s="3"/>
      <c r="M58" s="3"/>
      <c r="N58" s="3"/>
      <c r="O58" s="3"/>
      <c r="P58" s="3"/>
      <c r="Q58" s="3"/>
      <c r="R58" s="3"/>
      <c r="S58" s="3"/>
    </row>
    <row r="59" spans="2:19" ht="20.100000000000001" customHeight="1">
      <c r="J59" s="1"/>
      <c r="K59" s="1"/>
      <c r="L59" s="3"/>
      <c r="M59" s="3"/>
      <c r="N59" s="3"/>
      <c r="O59" s="3"/>
      <c r="P59" s="3"/>
      <c r="Q59" s="3"/>
      <c r="R59" s="3"/>
      <c r="S59" s="3"/>
    </row>
    <row r="60" spans="2:19" ht="21.95" customHeight="1">
      <c r="B60" s="278" t="s">
        <v>547</v>
      </c>
      <c r="C60" s="339" t="s">
        <v>498</v>
      </c>
      <c r="D60" s="340"/>
      <c r="E60" s="340"/>
      <c r="F60" s="340"/>
      <c r="G60" s="340"/>
      <c r="H60" s="341"/>
      <c r="I60" s="1"/>
      <c r="J60" s="1"/>
      <c r="K60" s="1"/>
      <c r="L60" s="3"/>
      <c r="M60" s="3"/>
      <c r="N60" s="3"/>
      <c r="O60" s="3"/>
      <c r="P60" s="3"/>
      <c r="Q60" s="3"/>
      <c r="R60" s="3"/>
      <c r="S60" s="3"/>
    </row>
    <row r="61" spans="2:19" ht="35.1" customHeight="1">
      <c r="C61" s="100">
        <v>37</v>
      </c>
      <c r="D61" s="264" t="s">
        <v>488</v>
      </c>
      <c r="E61" s="253" t="s">
        <v>502</v>
      </c>
      <c r="F61" s="248" t="s">
        <v>64</v>
      </c>
      <c r="G61" s="160">
        <v>3</v>
      </c>
      <c r="H61" s="160">
        <v>7</v>
      </c>
      <c r="I61" s="2" t="s">
        <v>521</v>
      </c>
      <c r="J61" s="1"/>
      <c r="K61" s="1"/>
      <c r="L61" s="3"/>
      <c r="M61" s="3"/>
      <c r="N61" s="3"/>
      <c r="O61" s="3"/>
      <c r="P61" s="3"/>
      <c r="Q61" s="3"/>
      <c r="R61" s="3"/>
      <c r="S61" s="3"/>
    </row>
    <row r="62" spans="2:19" ht="16.5" customHeight="1">
      <c r="J62" s="1"/>
      <c r="K62" s="1"/>
      <c r="L62" s="3"/>
      <c r="M62" s="3"/>
      <c r="N62" s="3"/>
      <c r="O62" s="3"/>
      <c r="P62" s="3"/>
      <c r="Q62" s="3"/>
      <c r="R62" s="3"/>
      <c r="S62" s="3"/>
    </row>
    <row r="63" spans="2:19" ht="21.95" customHeight="1">
      <c r="B63" s="278" t="s">
        <v>548</v>
      </c>
      <c r="C63" s="339" t="s">
        <v>494</v>
      </c>
      <c r="D63" s="340"/>
      <c r="E63" s="340"/>
      <c r="F63" s="340"/>
      <c r="G63" s="340"/>
      <c r="H63" s="341"/>
      <c r="I63" s="1"/>
      <c r="J63" s="1"/>
      <c r="K63" s="1"/>
      <c r="L63" s="3"/>
      <c r="M63" s="3"/>
      <c r="N63" s="3"/>
      <c r="O63" s="3"/>
      <c r="P63" s="3"/>
      <c r="Q63" s="3"/>
      <c r="R63" s="3"/>
      <c r="S63" s="3"/>
    </row>
    <row r="64" spans="2:19" ht="30.95" customHeight="1">
      <c r="C64" s="249">
        <v>38</v>
      </c>
      <c r="D64" s="160" t="s">
        <v>492</v>
      </c>
      <c r="E64" s="246" t="s">
        <v>493</v>
      </c>
      <c r="F64" s="248" t="s">
        <v>65</v>
      </c>
      <c r="G64" s="160">
        <v>3</v>
      </c>
      <c r="H64" s="160">
        <v>8</v>
      </c>
      <c r="I64" s="2" t="s">
        <v>521</v>
      </c>
      <c r="J64" s="1"/>
      <c r="K64" s="1"/>
      <c r="L64" s="3"/>
      <c r="M64" s="3"/>
      <c r="N64" s="3"/>
      <c r="O64" s="3"/>
      <c r="P64" s="3"/>
      <c r="Q64" s="3"/>
      <c r="R64" s="3"/>
      <c r="S64" s="3"/>
    </row>
    <row r="65" spans="2:19" ht="23.45" customHeight="1">
      <c r="J65" s="1"/>
      <c r="K65" s="1"/>
      <c r="L65" s="3"/>
      <c r="M65" s="3"/>
      <c r="N65" s="3"/>
      <c r="O65" s="3"/>
      <c r="P65" s="3"/>
      <c r="Q65" s="3"/>
      <c r="R65" s="3"/>
      <c r="S65" s="3"/>
    </row>
    <row r="66" spans="2:19" ht="21.95" customHeight="1">
      <c r="B66" s="278" t="s">
        <v>549</v>
      </c>
      <c r="C66" s="339" t="s">
        <v>495</v>
      </c>
      <c r="D66" s="340"/>
      <c r="E66" s="340"/>
      <c r="F66" s="340"/>
      <c r="G66" s="340"/>
      <c r="H66" s="341"/>
      <c r="I66" s="2"/>
      <c r="J66" s="1"/>
      <c r="K66" s="1"/>
      <c r="L66" s="3"/>
      <c r="M66" s="3"/>
      <c r="N66" s="3"/>
      <c r="O66" s="3"/>
      <c r="P66" s="3"/>
      <c r="Q66" s="3"/>
      <c r="R66" s="3"/>
      <c r="S66" s="3"/>
    </row>
    <row r="67" spans="2:19" ht="29.45" customHeight="1">
      <c r="C67" s="244">
        <v>27</v>
      </c>
      <c r="D67" s="263">
        <v>55521200</v>
      </c>
      <c r="E67" s="253" t="s">
        <v>491</v>
      </c>
      <c r="F67" s="193" t="s">
        <v>489</v>
      </c>
      <c r="G67" s="249">
        <v>2</v>
      </c>
      <c r="H67" s="249">
        <v>1</v>
      </c>
      <c r="I67" s="188" t="s">
        <v>522</v>
      </c>
      <c r="J67" s="188"/>
      <c r="K67" s="188"/>
      <c r="L67" s="3"/>
      <c r="M67" s="3"/>
      <c r="N67" s="3"/>
      <c r="O67" s="3"/>
      <c r="P67" s="3"/>
      <c r="Q67" s="3"/>
      <c r="R67" s="3"/>
      <c r="S67" s="3"/>
    </row>
    <row r="68" spans="2:19" ht="14.45" customHeight="1">
      <c r="J68" s="188"/>
      <c r="K68" s="188"/>
      <c r="L68" s="3"/>
      <c r="M68" s="3"/>
      <c r="N68" s="3"/>
      <c r="O68" s="3"/>
      <c r="P68" s="3"/>
      <c r="Q68" s="3"/>
      <c r="R68" s="3"/>
      <c r="S68" s="3"/>
    </row>
    <row r="69" spans="2:19" ht="21.95" customHeight="1">
      <c r="B69" s="278" t="s">
        <v>550</v>
      </c>
      <c r="C69" s="339" t="s">
        <v>496</v>
      </c>
      <c r="D69" s="340"/>
      <c r="E69" s="340"/>
      <c r="F69" s="340"/>
      <c r="G69" s="340"/>
      <c r="H69" s="341"/>
      <c r="I69" s="269"/>
      <c r="J69" s="188"/>
      <c r="K69" s="188"/>
      <c r="L69" s="3"/>
      <c r="M69" s="3"/>
      <c r="N69" s="3"/>
      <c r="O69" s="3"/>
      <c r="P69" s="3"/>
      <c r="Q69" s="3"/>
      <c r="R69" s="3"/>
      <c r="S69" s="3"/>
    </row>
    <row r="70" spans="2:19" ht="57" customHeight="1">
      <c r="C70" s="244">
        <v>27</v>
      </c>
      <c r="D70" s="266" t="s">
        <v>503</v>
      </c>
      <c r="E70" s="253" t="s">
        <v>504</v>
      </c>
      <c r="F70" s="193" t="s">
        <v>490</v>
      </c>
      <c r="G70" s="249">
        <v>2</v>
      </c>
      <c r="H70" s="249">
        <v>1</v>
      </c>
      <c r="I70" s="269" t="s">
        <v>522</v>
      </c>
      <c r="J70" s="188"/>
      <c r="K70" s="188"/>
      <c r="L70" s="3"/>
      <c r="M70" s="3"/>
      <c r="N70" s="3"/>
      <c r="O70" s="3"/>
      <c r="P70" s="3"/>
      <c r="Q70" s="3"/>
      <c r="R70" s="3"/>
      <c r="S70" s="3"/>
    </row>
    <row r="71" spans="2:19" ht="35.1" customHeight="1">
      <c r="C71" s="262">
        <v>46</v>
      </c>
      <c r="D71" s="264" t="s">
        <v>488</v>
      </c>
      <c r="E71" s="253" t="s">
        <v>502</v>
      </c>
      <c r="F71" s="193" t="s">
        <v>72</v>
      </c>
      <c r="G71" s="244">
        <v>5</v>
      </c>
      <c r="H71" s="249">
        <v>4</v>
      </c>
      <c r="I71" s="269" t="s">
        <v>522</v>
      </c>
      <c r="J71" s="1"/>
      <c r="K71" s="1"/>
      <c r="L71" s="3"/>
      <c r="M71" s="3"/>
      <c r="N71" s="3"/>
      <c r="O71" s="3"/>
      <c r="P71" s="3"/>
      <c r="Q71" s="3"/>
      <c r="R71" s="3"/>
      <c r="S71" s="3"/>
    </row>
    <row r="72" spans="2:19" ht="16.5" customHeight="1">
      <c r="J72" s="1"/>
      <c r="K72" s="1"/>
      <c r="L72" s="3"/>
      <c r="M72" s="3"/>
      <c r="N72" s="3"/>
      <c r="O72" s="3"/>
      <c r="P72" s="3"/>
      <c r="Q72" s="3"/>
      <c r="R72" s="3"/>
      <c r="S72" s="3"/>
    </row>
    <row r="73" spans="2:19" ht="21.95" customHeight="1">
      <c r="B73" s="278" t="s">
        <v>551</v>
      </c>
      <c r="C73" s="339" t="s">
        <v>497</v>
      </c>
      <c r="D73" s="340"/>
      <c r="E73" s="340"/>
      <c r="F73" s="340"/>
      <c r="G73" s="340"/>
      <c r="H73" s="341"/>
      <c r="I73" s="1"/>
      <c r="J73" s="1"/>
      <c r="K73" s="1"/>
      <c r="L73" s="3"/>
      <c r="M73" s="3"/>
      <c r="N73" s="3"/>
      <c r="O73" s="3"/>
      <c r="P73" s="3"/>
      <c r="Q73" s="3"/>
      <c r="R73" s="3"/>
      <c r="S73" s="3"/>
    </row>
    <row r="74" spans="2:19" ht="42.6" customHeight="1">
      <c r="C74" s="257">
        <v>43</v>
      </c>
      <c r="D74" s="257"/>
      <c r="E74" s="257"/>
      <c r="F74" s="206" t="s">
        <v>86</v>
      </c>
      <c r="G74" s="261">
        <v>5</v>
      </c>
      <c r="H74" s="261">
        <v>1</v>
      </c>
      <c r="I74" s="2" t="s">
        <v>127</v>
      </c>
      <c r="J74" s="1"/>
      <c r="K74" s="1"/>
      <c r="L74" s="3"/>
      <c r="M74" s="3"/>
      <c r="N74" s="3"/>
      <c r="O74" s="3"/>
      <c r="P74" s="3"/>
      <c r="Q74" s="3"/>
      <c r="R74" s="3"/>
      <c r="S74" s="3"/>
    </row>
    <row r="75" spans="2:19" ht="35.1" customHeight="1">
      <c r="C75" s="257">
        <v>44</v>
      </c>
      <c r="D75" s="277" t="s">
        <v>533</v>
      </c>
      <c r="E75" s="277" t="s">
        <v>534</v>
      </c>
      <c r="F75" s="248" t="s">
        <v>78</v>
      </c>
      <c r="G75" s="261">
        <v>5</v>
      </c>
      <c r="H75" s="268">
        <v>2</v>
      </c>
      <c r="I75" s="269" t="s">
        <v>522</v>
      </c>
      <c r="J75" s="1"/>
      <c r="K75" s="1"/>
      <c r="L75" s="3"/>
      <c r="M75" s="3"/>
      <c r="N75" s="3"/>
      <c r="O75" s="3"/>
      <c r="P75" s="3"/>
      <c r="Q75" s="3"/>
      <c r="R75" s="3"/>
      <c r="S75" s="3"/>
    </row>
    <row r="76" spans="2:19" ht="35.1" customHeight="1">
      <c r="C76" s="257">
        <v>45</v>
      </c>
      <c r="D76" s="277" t="s">
        <v>535</v>
      </c>
      <c r="E76" s="277" t="s">
        <v>534</v>
      </c>
      <c r="F76" s="248" t="s">
        <v>487</v>
      </c>
      <c r="G76" s="261">
        <v>5</v>
      </c>
      <c r="H76" s="160">
        <v>3</v>
      </c>
      <c r="I76" s="269" t="s">
        <v>522</v>
      </c>
      <c r="J76" s="1"/>
      <c r="K76" s="1"/>
      <c r="L76" s="3"/>
      <c r="M76" s="3"/>
      <c r="N76" s="3"/>
      <c r="O76" s="3"/>
      <c r="P76" s="3"/>
      <c r="Q76" s="3"/>
      <c r="R76" s="3"/>
      <c r="S76" s="3"/>
    </row>
    <row r="77" spans="2:19" ht="12.6" customHeight="1">
      <c r="C77" s="235"/>
      <c r="D77" s="235"/>
      <c r="E77" s="235"/>
      <c r="F77" s="235"/>
      <c r="G77" s="235"/>
      <c r="H77" s="255"/>
    </row>
    <row r="78" spans="2:19" ht="21.95" customHeight="1">
      <c r="B78" s="278" t="s">
        <v>552</v>
      </c>
      <c r="C78" s="339" t="s">
        <v>486</v>
      </c>
      <c r="D78" s="340"/>
      <c r="E78" s="340"/>
      <c r="F78" s="340"/>
      <c r="G78" s="340"/>
      <c r="H78" s="341"/>
    </row>
    <row r="79" spans="2:19" ht="35.1" customHeight="1">
      <c r="C79" s="233">
        <v>33</v>
      </c>
      <c r="D79" s="256"/>
      <c r="E79" s="256"/>
      <c r="F79" s="248" t="s">
        <v>74</v>
      </c>
      <c r="G79" s="160">
        <v>3</v>
      </c>
      <c r="H79" s="160">
        <v>3</v>
      </c>
      <c r="I79" s="2" t="s">
        <v>127</v>
      </c>
      <c r="J79" s="1"/>
      <c r="K79" s="1"/>
      <c r="L79" s="3"/>
      <c r="M79" s="3"/>
      <c r="N79" s="3"/>
      <c r="O79" s="3"/>
      <c r="P79" s="3"/>
      <c r="Q79" s="3"/>
      <c r="R79" s="3"/>
      <c r="S79" s="3"/>
    </row>
    <row r="80" spans="2:19" ht="35.1" customHeight="1">
      <c r="C80" s="233">
        <v>34</v>
      </c>
      <c r="D80" s="256"/>
      <c r="E80" s="256"/>
      <c r="F80" s="248" t="s">
        <v>59</v>
      </c>
      <c r="G80" s="160">
        <v>3</v>
      </c>
      <c r="H80" s="160">
        <v>4</v>
      </c>
      <c r="I80" s="2" t="s">
        <v>127</v>
      </c>
      <c r="J80" s="1"/>
      <c r="K80" s="1"/>
      <c r="L80" s="3"/>
      <c r="M80" s="3"/>
      <c r="N80" s="3"/>
      <c r="O80" s="3"/>
      <c r="P80" s="3"/>
      <c r="Q80" s="3"/>
      <c r="R80" s="3"/>
      <c r="S80" s="3"/>
    </row>
    <row r="81" spans="2:19" ht="35.1" customHeight="1">
      <c r="C81" s="233">
        <v>39</v>
      </c>
      <c r="D81" s="256"/>
      <c r="E81" s="256"/>
      <c r="F81" s="223" t="s">
        <v>60</v>
      </c>
      <c r="G81" s="160">
        <v>3</v>
      </c>
      <c r="H81" s="261">
        <v>9</v>
      </c>
      <c r="I81" s="2" t="s">
        <v>127</v>
      </c>
    </row>
    <row r="82" spans="2:19" ht="35.1" customHeight="1">
      <c r="C82" s="257">
        <v>40</v>
      </c>
      <c r="D82" s="258"/>
      <c r="E82" s="258"/>
      <c r="F82" s="248" t="s">
        <v>75</v>
      </c>
      <c r="G82" s="160">
        <v>4</v>
      </c>
      <c r="H82" s="160">
        <v>1</v>
      </c>
      <c r="I82" s="2" t="s">
        <v>127</v>
      </c>
    </row>
    <row r="83" spans="2:19" ht="35.1" customHeight="1">
      <c r="C83" s="257">
        <v>41</v>
      </c>
      <c r="D83" s="258"/>
      <c r="E83" s="258"/>
      <c r="F83" s="248" t="s">
        <v>76</v>
      </c>
      <c r="G83" s="160">
        <v>4</v>
      </c>
      <c r="H83" s="160">
        <v>2</v>
      </c>
      <c r="I83" s="2" t="s">
        <v>127</v>
      </c>
    </row>
    <row r="84" spans="2:19" ht="35.1" customHeight="1">
      <c r="C84" s="257">
        <v>42</v>
      </c>
      <c r="D84" s="258"/>
      <c r="E84" s="258"/>
      <c r="F84" s="248" t="s">
        <v>59</v>
      </c>
      <c r="G84" s="160">
        <v>4</v>
      </c>
      <c r="H84" s="160">
        <v>3</v>
      </c>
      <c r="I84" s="2" t="s">
        <v>127</v>
      </c>
    </row>
    <row r="85" spans="2:19" ht="35.1" customHeight="1">
      <c r="C85" s="222">
        <v>29</v>
      </c>
      <c r="D85" s="259"/>
      <c r="E85" s="259"/>
      <c r="F85" s="260" t="s">
        <v>80</v>
      </c>
      <c r="G85" s="160">
        <v>2</v>
      </c>
      <c r="H85" s="160">
        <v>3</v>
      </c>
      <c r="I85" s="2" t="s">
        <v>127</v>
      </c>
      <c r="J85" s="1"/>
      <c r="K85" s="1"/>
      <c r="L85" s="3"/>
      <c r="M85" s="3"/>
      <c r="N85" s="3"/>
      <c r="O85" s="3"/>
      <c r="P85" s="3"/>
      <c r="Q85" s="3"/>
      <c r="R85" s="3"/>
      <c r="S85" s="3"/>
    </row>
    <row r="86" spans="2:19" ht="16.5" customHeight="1"/>
    <row r="87" spans="2:19" ht="23.1" customHeight="1">
      <c r="B87" s="278" t="s">
        <v>553</v>
      </c>
      <c r="C87" s="338" t="s">
        <v>526</v>
      </c>
      <c r="D87" s="338"/>
      <c r="E87" s="338"/>
      <c r="F87" s="338"/>
      <c r="G87" s="338"/>
      <c r="H87" s="338"/>
    </row>
    <row r="88" spans="2:19" ht="35.1" customHeight="1">
      <c r="C88" s="30">
        <f>1+C15</f>
        <v>6</v>
      </c>
      <c r="D88" s="153"/>
      <c r="E88" s="153"/>
      <c r="F88" s="248" t="s">
        <v>37</v>
      </c>
      <c r="G88" s="160">
        <v>1</v>
      </c>
      <c r="H88" s="160">
        <v>6</v>
      </c>
    </row>
    <row r="89" spans="2:19" ht="35.1" customHeight="1"/>
    <row r="90" spans="2:19" ht="35.1" customHeight="1"/>
    <row r="91" spans="2:19" ht="35.1" customHeight="1">
      <c r="C91" s="271"/>
      <c r="D91" s="253" t="s">
        <v>518</v>
      </c>
      <c r="E91" s="253" t="s">
        <v>519</v>
      </c>
      <c r="F91" s="230" t="s">
        <v>465</v>
      </c>
      <c r="G91" s="160">
        <v>1</v>
      </c>
      <c r="H91" s="160">
        <v>10</v>
      </c>
    </row>
    <row r="92" spans="2:19" ht="35.1" customHeight="1"/>
    <row r="93" spans="2:19" ht="35.1" customHeight="1">
      <c r="I93" s="112" t="s">
        <v>522</v>
      </c>
    </row>
    <row r="94" spans="2:19" ht="35.1" customHeight="1">
      <c r="I94" s="1"/>
    </row>
    <row r="95" spans="2:19" ht="35.1" customHeight="1"/>
    <row r="96" spans="2:19" ht="35.1" customHeight="1"/>
    <row r="97" ht="35.1" customHeight="1"/>
    <row r="98" ht="35.1" customHeight="1"/>
  </sheetData>
  <mergeCells count="22">
    <mergeCell ref="B2:F2"/>
    <mergeCell ref="C48:H48"/>
    <mergeCell ref="C3:C4"/>
    <mergeCell ref="D3:E4"/>
    <mergeCell ref="F3:F4"/>
    <mergeCell ref="G3:H3"/>
    <mergeCell ref="C20:H20"/>
    <mergeCell ref="C87:H87"/>
    <mergeCell ref="C34:H34"/>
    <mergeCell ref="C5:H5"/>
    <mergeCell ref="C38:H38"/>
    <mergeCell ref="C30:H30"/>
    <mergeCell ref="C78:H78"/>
    <mergeCell ref="C73:H73"/>
    <mergeCell ref="C66:H66"/>
    <mergeCell ref="C69:H69"/>
    <mergeCell ref="C63:H63"/>
    <mergeCell ref="C60:H60"/>
    <mergeCell ref="C54:H54"/>
    <mergeCell ref="C57:H57"/>
    <mergeCell ref="C51:H51"/>
    <mergeCell ref="C41:H41"/>
  </mergeCells>
  <printOptions horizontalCentered="1"/>
  <pageMargins left="0.19685039370078741" right="0.19685039370078741" top="0.39370078740157483" bottom="0.59055118110236227" header="0" footer="0"/>
  <pageSetup paperSize="8" scale="76" fitToHeight="4" orientation="portrait" r:id="rId1"/>
  <headerFooter alignWithMargins="0"/>
  <rowBreaks count="2" manualBreakCount="2">
    <brk id="28" min="1" max="7" man="1"/>
    <brk id="61" min="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O408"/>
  <sheetViews>
    <sheetView tabSelected="1" topLeftCell="A4" workbookViewId="0">
      <selection activeCell="H227" sqref="H227"/>
    </sheetView>
  </sheetViews>
  <sheetFormatPr defaultRowHeight="12.75"/>
  <cols>
    <col min="3" max="3" width="6" customWidth="1"/>
    <col min="4" max="4" width="77.28515625" customWidth="1"/>
    <col min="5" max="5" width="7" customWidth="1"/>
    <col min="6" max="6" width="8.85546875" customWidth="1"/>
    <col min="8" max="8" width="10.5703125" customWidth="1"/>
  </cols>
  <sheetData>
    <row r="2" spans="3:15" ht="47.45" customHeight="1">
      <c r="C2" s="351"/>
      <c r="D2" s="351"/>
      <c r="E2" s="351"/>
      <c r="F2" s="351"/>
    </row>
    <row r="3" spans="3:15" ht="61.5" customHeight="1">
      <c r="C3" s="352" t="s">
        <v>554</v>
      </c>
      <c r="D3" s="352"/>
      <c r="E3" s="352"/>
      <c r="F3" s="352"/>
    </row>
    <row r="4" spans="3:15" ht="15.6" customHeight="1">
      <c r="C4" s="219"/>
      <c r="D4" s="219"/>
      <c r="E4" s="219"/>
      <c r="F4" s="219"/>
      <c r="G4" s="234"/>
      <c r="H4" s="234"/>
      <c r="I4" s="234"/>
      <c r="J4" s="234"/>
      <c r="K4" s="234"/>
      <c r="L4" s="234"/>
      <c r="M4" s="235"/>
      <c r="N4" s="235"/>
      <c r="O4" s="235"/>
    </row>
    <row r="5" spans="3:15" ht="24.95" customHeight="1">
      <c r="C5" s="349" t="s">
        <v>572</v>
      </c>
      <c r="D5" s="349"/>
      <c r="E5" s="349"/>
      <c r="F5" s="349"/>
      <c r="G5" s="234"/>
      <c r="H5" s="234"/>
      <c r="I5" s="234"/>
      <c r="J5" s="234"/>
      <c r="K5" s="234"/>
      <c r="L5" s="234"/>
      <c r="M5" s="235"/>
      <c r="N5" s="235"/>
      <c r="O5" s="235"/>
    </row>
    <row r="6" spans="3:15" ht="24.95" customHeight="1">
      <c r="C6" s="281" t="s">
        <v>141</v>
      </c>
      <c r="D6" s="282" t="s">
        <v>571</v>
      </c>
      <c r="E6" s="283" t="s">
        <v>3</v>
      </c>
      <c r="F6" s="281" t="s">
        <v>1</v>
      </c>
      <c r="G6" s="234"/>
      <c r="H6" s="234"/>
      <c r="I6" s="234"/>
      <c r="J6" s="234"/>
      <c r="K6" s="234"/>
      <c r="L6" s="234"/>
      <c r="M6" s="235"/>
      <c r="N6" s="235"/>
      <c r="O6" s="235"/>
    </row>
    <row r="7" spans="3:15" ht="24.95" customHeight="1">
      <c r="C7" s="284">
        <v>1</v>
      </c>
      <c r="D7" s="285" t="s">
        <v>121</v>
      </c>
      <c r="E7" s="286" t="s">
        <v>8</v>
      </c>
      <c r="F7" s="284">
        <v>57</v>
      </c>
      <c r="G7" s="234"/>
      <c r="H7" s="234"/>
      <c r="I7" s="234"/>
      <c r="J7" s="234"/>
      <c r="K7" s="234"/>
      <c r="L7" s="234"/>
      <c r="M7" s="235"/>
      <c r="N7" s="235"/>
      <c r="O7" s="235"/>
    </row>
    <row r="8" spans="3:15" ht="24.95" customHeight="1">
      <c r="C8" s="284">
        <f>1+C7</f>
        <v>2</v>
      </c>
      <c r="D8" s="285" t="s">
        <v>114</v>
      </c>
      <c r="E8" s="286" t="s">
        <v>8</v>
      </c>
      <c r="F8" s="284">
        <v>2</v>
      </c>
      <c r="G8" s="234"/>
      <c r="H8" s="234"/>
      <c r="I8" s="234"/>
      <c r="J8" s="234"/>
      <c r="K8" s="234"/>
      <c r="L8" s="234"/>
      <c r="M8" s="235"/>
      <c r="N8" s="235"/>
      <c r="O8" s="235"/>
    </row>
    <row r="9" spans="3:15" ht="24.95" customHeight="1">
      <c r="C9" s="284">
        <f t="shared" ref="C9:C15" si="0">1+C8</f>
        <v>3</v>
      </c>
      <c r="D9" s="285" t="s">
        <v>113</v>
      </c>
      <c r="E9" s="286" t="s">
        <v>8</v>
      </c>
      <c r="F9" s="284">
        <v>3</v>
      </c>
      <c r="G9" s="234"/>
      <c r="H9" s="234"/>
      <c r="I9" s="234"/>
      <c r="J9" s="234"/>
      <c r="K9" s="234"/>
      <c r="L9" s="234"/>
      <c r="M9" s="235"/>
      <c r="N9" s="235"/>
      <c r="O9" s="235"/>
    </row>
    <row r="10" spans="3:15" ht="24.95" customHeight="1">
      <c r="C10" s="284">
        <f t="shared" si="0"/>
        <v>4</v>
      </c>
      <c r="D10" s="285" t="s">
        <v>112</v>
      </c>
      <c r="E10" s="286" t="s">
        <v>8</v>
      </c>
      <c r="F10" s="284">
        <v>1</v>
      </c>
      <c r="G10" s="234"/>
      <c r="H10" s="234"/>
      <c r="I10" s="234"/>
      <c r="J10" s="234"/>
      <c r="K10" s="234"/>
      <c r="L10" s="234"/>
      <c r="M10" s="235"/>
      <c r="N10" s="235"/>
      <c r="O10" s="235"/>
    </row>
    <row r="11" spans="3:15" ht="24.95" customHeight="1">
      <c r="C11" s="284">
        <f t="shared" si="0"/>
        <v>5</v>
      </c>
      <c r="D11" s="285" t="s">
        <v>56</v>
      </c>
      <c r="E11" s="286" t="s">
        <v>8</v>
      </c>
      <c r="F11" s="284">
        <v>46</v>
      </c>
      <c r="G11" s="234"/>
      <c r="H11" s="234"/>
      <c r="I11" s="234"/>
      <c r="J11" s="234"/>
      <c r="K11" s="234"/>
      <c r="L11" s="234"/>
      <c r="M11" s="235"/>
      <c r="N11" s="235"/>
      <c r="O11" s="235"/>
    </row>
    <row r="12" spans="3:15" ht="24.95" customHeight="1">
      <c r="C12" s="284">
        <f t="shared" si="0"/>
        <v>6</v>
      </c>
      <c r="D12" s="285" t="s">
        <v>62</v>
      </c>
      <c r="E12" s="286" t="s">
        <v>8</v>
      </c>
      <c r="F12" s="284">
        <v>128</v>
      </c>
      <c r="G12" s="234"/>
      <c r="H12" s="234"/>
      <c r="I12" s="234"/>
      <c r="J12" s="234"/>
      <c r="K12" s="234"/>
      <c r="L12" s="234"/>
      <c r="M12" s="235"/>
      <c r="N12" s="235"/>
      <c r="O12" s="235"/>
    </row>
    <row r="13" spans="3:15" ht="24.95" customHeight="1">
      <c r="C13" s="284">
        <f t="shared" si="0"/>
        <v>7</v>
      </c>
      <c r="D13" s="285" t="s">
        <v>120</v>
      </c>
      <c r="E13" s="286" t="s">
        <v>8</v>
      </c>
      <c r="F13" s="284">
        <v>28</v>
      </c>
      <c r="G13" s="234"/>
      <c r="H13" s="234"/>
      <c r="I13" s="234"/>
      <c r="J13" s="234"/>
      <c r="K13" s="234"/>
      <c r="L13" s="234"/>
      <c r="M13" s="235"/>
      <c r="N13" s="235"/>
      <c r="O13" s="235"/>
    </row>
    <row r="14" spans="3:15" ht="24.95" customHeight="1">
      <c r="C14" s="284">
        <f t="shared" si="0"/>
        <v>8</v>
      </c>
      <c r="D14" s="285" t="s">
        <v>465</v>
      </c>
      <c r="E14" s="286" t="s">
        <v>8</v>
      </c>
      <c r="F14" s="284">
        <v>1</v>
      </c>
      <c r="G14" s="234"/>
      <c r="H14" s="234"/>
      <c r="I14" s="234"/>
      <c r="J14" s="234"/>
      <c r="K14" s="234"/>
      <c r="L14" s="234"/>
      <c r="M14" s="235"/>
      <c r="N14" s="235"/>
      <c r="O14" s="235"/>
    </row>
    <row r="15" spans="3:15" ht="24.95" customHeight="1">
      <c r="C15" s="284">
        <f t="shared" si="0"/>
        <v>9</v>
      </c>
      <c r="D15" s="285" t="s">
        <v>70</v>
      </c>
      <c r="E15" s="286" t="s">
        <v>8</v>
      </c>
      <c r="F15" s="284">
        <v>1</v>
      </c>
      <c r="G15" s="234"/>
      <c r="H15" s="234"/>
      <c r="I15" s="234"/>
      <c r="J15" s="234"/>
      <c r="K15" s="234"/>
      <c r="L15" s="234"/>
      <c r="M15" s="235"/>
      <c r="N15" s="235"/>
      <c r="O15" s="235"/>
    </row>
    <row r="16" spans="3:15" ht="13.5" customHeight="1">
      <c r="C16" s="280"/>
      <c r="D16" s="280"/>
      <c r="E16" s="280"/>
      <c r="F16" s="280"/>
      <c r="G16" s="234"/>
      <c r="H16" s="234"/>
      <c r="I16" s="234"/>
      <c r="J16" s="234"/>
      <c r="K16" s="234"/>
      <c r="L16" s="234"/>
      <c r="M16" s="235"/>
      <c r="N16" s="235"/>
      <c r="O16" s="235"/>
    </row>
    <row r="17" spans="3:15" ht="24.95" customHeight="1">
      <c r="C17" s="349" t="s">
        <v>560</v>
      </c>
      <c r="D17" s="349"/>
      <c r="E17" s="349"/>
      <c r="F17" s="349"/>
      <c r="G17" s="234"/>
      <c r="H17" s="234"/>
      <c r="I17" s="234"/>
      <c r="J17" s="234"/>
      <c r="K17" s="234"/>
      <c r="L17" s="234"/>
      <c r="M17" s="235"/>
      <c r="N17" s="235"/>
      <c r="O17" s="235"/>
    </row>
    <row r="18" spans="3:15" ht="24.95" customHeight="1">
      <c r="C18" s="281" t="s">
        <v>141</v>
      </c>
      <c r="D18" s="282" t="s">
        <v>571</v>
      </c>
      <c r="E18" s="283" t="s">
        <v>3</v>
      </c>
      <c r="F18" s="281" t="s">
        <v>1</v>
      </c>
      <c r="G18" s="234"/>
      <c r="H18" s="234"/>
      <c r="I18" s="234"/>
      <c r="J18" s="234"/>
      <c r="K18" s="234"/>
      <c r="L18" s="234"/>
      <c r="M18" s="235"/>
      <c r="N18" s="235"/>
      <c r="O18" s="235"/>
    </row>
    <row r="19" spans="3:15" ht="24.95" customHeight="1">
      <c r="C19" s="286">
        <v>1</v>
      </c>
      <c r="D19" s="285" t="s">
        <v>464</v>
      </c>
      <c r="E19" s="286" t="s">
        <v>8</v>
      </c>
      <c r="F19" s="287">
        <v>1</v>
      </c>
      <c r="G19" s="234"/>
      <c r="H19" s="234"/>
      <c r="I19" s="234"/>
      <c r="J19" s="234"/>
      <c r="K19" s="234"/>
      <c r="L19" s="234"/>
      <c r="M19" s="235"/>
      <c r="N19" s="235"/>
      <c r="O19" s="235"/>
    </row>
    <row r="20" spans="3:15" ht="24.95" customHeight="1">
      <c r="C20" s="281">
        <f>1+C19</f>
        <v>2</v>
      </c>
      <c r="D20" s="288" t="s">
        <v>135</v>
      </c>
      <c r="E20" s="286" t="s">
        <v>8</v>
      </c>
      <c r="F20" s="281">
        <v>6</v>
      </c>
      <c r="G20" s="234"/>
      <c r="H20" s="234"/>
      <c r="I20" s="234"/>
      <c r="J20" s="234"/>
      <c r="K20" s="234"/>
      <c r="L20" s="234"/>
      <c r="M20" s="235"/>
      <c r="N20" s="235"/>
      <c r="O20" s="235"/>
    </row>
    <row r="21" spans="3:15" ht="24.95" customHeight="1">
      <c r="C21" s="281">
        <f t="shared" ref="C21:C25" si="1">1+C20</f>
        <v>3</v>
      </c>
      <c r="D21" s="288" t="s">
        <v>462</v>
      </c>
      <c r="E21" s="286" t="s">
        <v>8</v>
      </c>
      <c r="F21" s="281">
        <v>1</v>
      </c>
      <c r="G21" s="234"/>
      <c r="H21" s="234"/>
      <c r="I21" s="234"/>
      <c r="J21" s="234"/>
      <c r="K21" s="234"/>
      <c r="L21" s="234"/>
      <c r="M21" s="235"/>
      <c r="N21" s="235"/>
      <c r="O21" s="235"/>
    </row>
    <row r="22" spans="3:15" ht="24.95" customHeight="1">
      <c r="C22" s="281">
        <f t="shared" si="1"/>
        <v>4</v>
      </c>
      <c r="D22" s="288" t="s">
        <v>133</v>
      </c>
      <c r="E22" s="286" t="s">
        <v>8</v>
      </c>
      <c r="F22" s="281">
        <v>14</v>
      </c>
      <c r="G22" s="234"/>
      <c r="H22" s="234"/>
      <c r="I22" s="234"/>
      <c r="J22" s="234"/>
      <c r="K22" s="234"/>
      <c r="L22" s="234"/>
      <c r="M22" s="235"/>
      <c r="N22" s="235"/>
      <c r="O22" s="235"/>
    </row>
    <row r="23" spans="3:15" ht="24.95" customHeight="1">
      <c r="C23" s="281">
        <f t="shared" si="1"/>
        <v>5</v>
      </c>
      <c r="D23" s="289" t="s">
        <v>134</v>
      </c>
      <c r="E23" s="286" t="s">
        <v>8</v>
      </c>
      <c r="F23" s="281">
        <v>28</v>
      </c>
      <c r="G23" s="234"/>
      <c r="H23" s="234"/>
      <c r="I23" s="234"/>
      <c r="J23" s="234"/>
      <c r="K23" s="234"/>
      <c r="L23" s="234"/>
      <c r="M23" s="235"/>
      <c r="N23" s="235"/>
      <c r="O23" s="235"/>
    </row>
    <row r="24" spans="3:15" ht="24.95" customHeight="1">
      <c r="C24" s="281">
        <f t="shared" si="1"/>
        <v>6</v>
      </c>
      <c r="D24" s="289" t="s">
        <v>463</v>
      </c>
      <c r="E24" s="286" t="s">
        <v>8</v>
      </c>
      <c r="F24" s="281">
        <v>1</v>
      </c>
      <c r="G24" s="234"/>
      <c r="H24" s="234"/>
      <c r="I24" s="234"/>
      <c r="J24" s="234"/>
      <c r="K24" s="234"/>
      <c r="L24" s="234"/>
      <c r="M24" s="235"/>
      <c r="N24" s="235"/>
      <c r="O24" s="235"/>
    </row>
    <row r="25" spans="3:15" ht="24.95" customHeight="1">
      <c r="C25" s="281">
        <f t="shared" si="1"/>
        <v>7</v>
      </c>
      <c r="D25" s="285" t="s">
        <v>119</v>
      </c>
      <c r="E25" s="286" t="s">
        <v>8</v>
      </c>
      <c r="F25" s="287">
        <v>2</v>
      </c>
      <c r="G25" s="234"/>
      <c r="H25" s="234"/>
      <c r="I25" s="234"/>
      <c r="J25" s="234"/>
      <c r="K25" s="234"/>
      <c r="L25" s="234"/>
      <c r="M25" s="235"/>
      <c r="N25" s="235"/>
      <c r="O25" s="235"/>
    </row>
    <row r="26" spans="3:15" ht="18.95" customHeight="1">
      <c r="C26" s="280"/>
      <c r="D26" s="280"/>
      <c r="E26" s="280"/>
      <c r="F26" s="280"/>
      <c r="G26" s="234"/>
      <c r="H26" s="234"/>
      <c r="I26" s="234"/>
      <c r="J26" s="234"/>
      <c r="K26" s="234"/>
      <c r="L26" s="234"/>
      <c r="M26" s="235"/>
      <c r="N26" s="235"/>
      <c r="O26" s="235"/>
    </row>
    <row r="27" spans="3:15" ht="24.95" customHeight="1">
      <c r="C27" s="349" t="s">
        <v>561</v>
      </c>
      <c r="D27" s="349"/>
      <c r="E27" s="349"/>
      <c r="F27" s="349"/>
      <c r="G27" s="234"/>
      <c r="H27" s="234"/>
      <c r="I27" s="234"/>
      <c r="J27" s="234"/>
      <c r="K27" s="234"/>
      <c r="L27" s="234"/>
      <c r="M27" s="235"/>
      <c r="N27" s="235"/>
      <c r="O27" s="235"/>
    </row>
    <row r="28" spans="3:15" ht="24.95" customHeight="1">
      <c r="C28" s="281" t="s">
        <v>141</v>
      </c>
      <c r="D28" s="282" t="s">
        <v>571</v>
      </c>
      <c r="E28" s="283" t="s">
        <v>3</v>
      </c>
      <c r="F28" s="281" t="s">
        <v>1</v>
      </c>
      <c r="G28" s="234"/>
      <c r="H28" s="234"/>
      <c r="I28" s="234"/>
      <c r="J28" s="234"/>
      <c r="K28" s="234"/>
      <c r="L28" s="234"/>
      <c r="M28" s="235"/>
      <c r="N28" s="235"/>
      <c r="O28" s="235"/>
    </row>
    <row r="29" spans="3:15" ht="24.95" customHeight="1">
      <c r="C29" s="286">
        <v>1</v>
      </c>
      <c r="D29" s="285" t="s">
        <v>205</v>
      </c>
      <c r="E29" s="286" t="s">
        <v>18</v>
      </c>
      <c r="F29" s="287">
        <v>3</v>
      </c>
      <c r="G29" s="234"/>
      <c r="H29" s="234"/>
      <c r="I29" s="234"/>
      <c r="J29" s="234"/>
      <c r="K29" s="234"/>
      <c r="L29" s="234"/>
      <c r="M29" s="235"/>
      <c r="N29" s="235"/>
      <c r="O29" s="235"/>
    </row>
    <row r="30" spans="3:15" ht="24.95" customHeight="1">
      <c r="C30" s="290">
        <v>2</v>
      </c>
      <c r="D30" s="291" t="s">
        <v>214</v>
      </c>
      <c r="E30" s="285" t="s">
        <v>18</v>
      </c>
      <c r="F30" s="287">
        <v>3</v>
      </c>
      <c r="G30" s="234"/>
      <c r="H30" s="234"/>
      <c r="I30" s="234"/>
      <c r="J30" s="234"/>
      <c r="K30" s="234"/>
      <c r="L30" s="234"/>
      <c r="M30" s="235"/>
      <c r="N30" s="235"/>
      <c r="O30" s="235"/>
    </row>
    <row r="31" spans="3:15" ht="24.95" customHeight="1">
      <c r="C31" s="286">
        <v>3</v>
      </c>
      <c r="D31" s="291" t="s">
        <v>206</v>
      </c>
      <c r="E31" s="286" t="s">
        <v>18</v>
      </c>
      <c r="F31" s="287">
        <v>3</v>
      </c>
      <c r="G31" s="234"/>
      <c r="H31" s="234"/>
      <c r="I31" s="234"/>
      <c r="J31" s="234"/>
      <c r="K31" s="234"/>
      <c r="L31" s="234"/>
      <c r="M31" s="235"/>
      <c r="N31" s="235"/>
      <c r="O31" s="235"/>
    </row>
    <row r="32" spans="3:15" ht="24.95" customHeight="1">
      <c r="C32" s="290">
        <f t="shared" ref="C32:C39" si="2">1+C31</f>
        <v>4</v>
      </c>
      <c r="D32" s="291" t="s">
        <v>207</v>
      </c>
      <c r="E32" s="285" t="s">
        <v>18</v>
      </c>
      <c r="F32" s="287">
        <v>3</v>
      </c>
      <c r="G32" s="234"/>
      <c r="H32" s="234"/>
      <c r="I32" s="234"/>
      <c r="J32" s="234"/>
      <c r="K32" s="234"/>
      <c r="L32" s="234"/>
      <c r="M32" s="235"/>
      <c r="N32" s="235"/>
      <c r="O32" s="235"/>
    </row>
    <row r="33" spans="3:15" ht="24.95" customHeight="1">
      <c r="C33" s="286">
        <f t="shared" si="2"/>
        <v>5</v>
      </c>
      <c r="D33" s="292" t="s">
        <v>575</v>
      </c>
      <c r="E33" s="286" t="s">
        <v>18</v>
      </c>
      <c r="F33" s="287">
        <v>3</v>
      </c>
      <c r="G33" s="234"/>
      <c r="H33" s="234"/>
      <c r="I33" s="234"/>
      <c r="J33" s="234"/>
      <c r="K33" s="234"/>
      <c r="L33" s="234"/>
      <c r="M33" s="235"/>
      <c r="N33" s="235"/>
      <c r="O33" s="235"/>
    </row>
    <row r="34" spans="3:15" ht="24.95" customHeight="1">
      <c r="C34" s="286">
        <f t="shared" si="2"/>
        <v>6</v>
      </c>
      <c r="D34" s="291" t="s">
        <v>208</v>
      </c>
      <c r="E34" s="286" t="s">
        <v>8</v>
      </c>
      <c r="F34" s="287">
        <v>3</v>
      </c>
      <c r="G34" s="234"/>
      <c r="H34" s="234"/>
      <c r="I34" s="234"/>
      <c r="J34" s="234"/>
      <c r="K34" s="234"/>
      <c r="L34" s="234"/>
      <c r="M34" s="235"/>
      <c r="N34" s="235"/>
      <c r="O34" s="235"/>
    </row>
    <row r="35" spans="3:15" ht="24.95" customHeight="1">
      <c r="C35" s="286">
        <f t="shared" si="2"/>
        <v>7</v>
      </c>
      <c r="D35" s="291" t="s">
        <v>209</v>
      </c>
      <c r="E35" s="286" t="s">
        <v>18</v>
      </c>
      <c r="F35" s="287">
        <v>2</v>
      </c>
      <c r="G35" s="234"/>
      <c r="H35" s="234"/>
      <c r="I35" s="234"/>
      <c r="J35" s="234"/>
      <c r="K35" s="234"/>
      <c r="L35" s="234"/>
      <c r="M35" s="235"/>
      <c r="N35" s="235"/>
      <c r="O35" s="235"/>
    </row>
    <row r="36" spans="3:15" ht="24.95" customHeight="1">
      <c r="C36" s="286">
        <f t="shared" si="2"/>
        <v>8</v>
      </c>
      <c r="D36" s="291" t="s">
        <v>211</v>
      </c>
      <c r="E36" s="286" t="s">
        <v>8</v>
      </c>
      <c r="F36" s="287">
        <v>1</v>
      </c>
      <c r="G36" s="234"/>
      <c r="H36" s="234"/>
      <c r="I36" s="234"/>
      <c r="J36" s="234"/>
      <c r="K36" s="234"/>
      <c r="L36" s="234"/>
      <c r="M36" s="235"/>
      <c r="N36" s="235"/>
      <c r="O36" s="235"/>
    </row>
    <row r="37" spans="3:15" ht="24.95" customHeight="1">
      <c r="C37" s="286">
        <f t="shared" si="2"/>
        <v>9</v>
      </c>
      <c r="D37" s="291" t="s">
        <v>212</v>
      </c>
      <c r="E37" s="286" t="s">
        <v>8</v>
      </c>
      <c r="F37" s="287">
        <v>1</v>
      </c>
      <c r="G37" s="234"/>
      <c r="H37" s="234"/>
      <c r="I37" s="234"/>
      <c r="J37" s="234"/>
      <c r="K37" s="234"/>
      <c r="L37" s="234"/>
      <c r="M37" s="235"/>
      <c r="N37" s="235"/>
      <c r="O37" s="235"/>
    </row>
    <row r="38" spans="3:15" ht="24.95" customHeight="1">
      <c r="C38" s="286">
        <f t="shared" si="2"/>
        <v>10</v>
      </c>
      <c r="D38" s="291" t="s">
        <v>213</v>
      </c>
      <c r="E38" s="286" t="s">
        <v>18</v>
      </c>
      <c r="F38" s="287">
        <v>1</v>
      </c>
      <c r="G38" s="234"/>
      <c r="H38" s="234"/>
      <c r="I38" s="234"/>
      <c r="J38" s="234"/>
      <c r="K38" s="234"/>
      <c r="L38" s="234"/>
      <c r="M38" s="235"/>
      <c r="N38" s="235"/>
      <c r="O38" s="235"/>
    </row>
    <row r="39" spans="3:15" ht="24.95" customHeight="1">
      <c r="C39" s="286">
        <f t="shared" si="2"/>
        <v>11</v>
      </c>
      <c r="D39" s="291" t="s">
        <v>210</v>
      </c>
      <c r="E39" s="286" t="s">
        <v>8</v>
      </c>
      <c r="F39" s="287">
        <v>3</v>
      </c>
      <c r="G39" s="234"/>
      <c r="H39" s="234"/>
      <c r="I39" s="234"/>
      <c r="J39" s="234"/>
      <c r="K39" s="234"/>
      <c r="L39" s="234"/>
      <c r="M39" s="235"/>
      <c r="N39" s="235"/>
      <c r="O39" s="235"/>
    </row>
    <row r="40" spans="3:15" ht="15.95" customHeight="1">
      <c r="C40" s="280"/>
      <c r="D40" s="280"/>
      <c r="E40" s="280"/>
      <c r="F40" s="280"/>
      <c r="G40" s="234"/>
      <c r="H40" s="234"/>
      <c r="I40" s="234"/>
      <c r="J40" s="234"/>
      <c r="K40" s="234"/>
      <c r="L40" s="234"/>
      <c r="M40" s="235"/>
      <c r="N40" s="235"/>
      <c r="O40" s="235"/>
    </row>
    <row r="41" spans="3:15" ht="24.95" customHeight="1">
      <c r="C41" s="349" t="s">
        <v>562</v>
      </c>
      <c r="D41" s="349"/>
      <c r="E41" s="349"/>
      <c r="F41" s="349"/>
      <c r="G41" s="236"/>
      <c r="H41" s="237"/>
      <c r="I41" s="237"/>
      <c r="J41" s="237"/>
      <c r="K41" s="236"/>
      <c r="L41" s="237"/>
      <c r="M41" s="237"/>
      <c r="N41" s="237"/>
      <c r="O41" s="235"/>
    </row>
    <row r="42" spans="3:15" ht="24.95" customHeight="1">
      <c r="C42" s="281" t="s">
        <v>141</v>
      </c>
      <c r="D42" s="282" t="s">
        <v>571</v>
      </c>
      <c r="E42" s="283" t="s">
        <v>3</v>
      </c>
      <c r="F42" s="281" t="s">
        <v>1</v>
      </c>
      <c r="G42" s="236"/>
      <c r="H42" s="238"/>
      <c r="I42" s="238"/>
      <c r="J42" s="238"/>
      <c r="K42" s="236"/>
      <c r="L42" s="238"/>
      <c r="M42" s="238"/>
      <c r="N42" s="238"/>
      <c r="O42" s="235"/>
    </row>
    <row r="43" spans="3:15" ht="24.95" customHeight="1">
      <c r="C43" s="290">
        <v>1</v>
      </c>
      <c r="D43" s="285" t="s">
        <v>215</v>
      </c>
      <c r="E43" s="286" t="s">
        <v>142</v>
      </c>
      <c r="F43" s="281">
        <v>2</v>
      </c>
      <c r="G43" s="236"/>
      <c r="H43" s="238"/>
      <c r="I43" s="238"/>
      <c r="J43" s="238"/>
      <c r="K43" s="239"/>
      <c r="L43" s="238"/>
      <c r="M43" s="238"/>
      <c r="N43" s="238"/>
      <c r="O43" s="235"/>
    </row>
    <row r="44" spans="3:15" ht="24.95" customHeight="1">
      <c r="C44" s="290">
        <f>1+C43</f>
        <v>2</v>
      </c>
      <c r="D44" s="285" t="s">
        <v>216</v>
      </c>
      <c r="E44" s="286" t="s">
        <v>142</v>
      </c>
      <c r="F44" s="281">
        <v>1</v>
      </c>
      <c r="G44" s="236"/>
      <c r="H44" s="238"/>
      <c r="I44" s="238"/>
      <c r="J44" s="238"/>
      <c r="K44" s="239"/>
      <c r="L44" s="238"/>
      <c r="M44" s="238"/>
      <c r="N44" s="238"/>
      <c r="O44" s="235"/>
    </row>
    <row r="45" spans="3:15" ht="24.95" customHeight="1">
      <c r="C45" s="290">
        <f>1+C44</f>
        <v>3</v>
      </c>
      <c r="D45" s="285" t="s">
        <v>144</v>
      </c>
      <c r="E45" s="286" t="s">
        <v>142</v>
      </c>
      <c r="F45" s="281">
        <v>1</v>
      </c>
      <c r="G45" s="236"/>
      <c r="H45" s="238"/>
      <c r="I45" s="238"/>
      <c r="J45" s="238"/>
      <c r="K45" s="239"/>
      <c r="L45" s="238"/>
      <c r="M45" s="238"/>
      <c r="N45" s="238"/>
      <c r="O45" s="235"/>
    </row>
    <row r="46" spans="3:15" ht="24.95" customHeight="1">
      <c r="C46" s="290">
        <f>1+C45</f>
        <v>4</v>
      </c>
      <c r="D46" s="285" t="s">
        <v>145</v>
      </c>
      <c r="E46" s="286" t="s">
        <v>142</v>
      </c>
      <c r="F46" s="281">
        <v>3</v>
      </c>
      <c r="G46" s="236"/>
      <c r="H46" s="238"/>
      <c r="I46" s="238"/>
      <c r="J46" s="238"/>
      <c r="K46" s="239"/>
      <c r="L46" s="238"/>
      <c r="M46" s="238"/>
      <c r="N46" s="238"/>
      <c r="O46" s="235"/>
    </row>
    <row r="47" spans="3:15" ht="24.95" customHeight="1">
      <c r="C47" s="290">
        <f>1+C46</f>
        <v>5</v>
      </c>
      <c r="D47" s="285" t="s">
        <v>220</v>
      </c>
      <c r="E47" s="286" t="s">
        <v>142</v>
      </c>
      <c r="F47" s="281">
        <v>2</v>
      </c>
      <c r="G47" s="236"/>
      <c r="H47" s="238"/>
      <c r="I47" s="238"/>
      <c r="J47" s="238"/>
      <c r="K47" s="239"/>
      <c r="L47" s="238"/>
      <c r="M47" s="238"/>
      <c r="N47" s="238"/>
      <c r="O47" s="235"/>
    </row>
    <row r="48" spans="3:15" ht="24.95" customHeight="1">
      <c r="C48" s="290">
        <v>6</v>
      </c>
      <c r="D48" s="293" t="s">
        <v>218</v>
      </c>
      <c r="E48" s="286" t="s">
        <v>142</v>
      </c>
      <c r="F48" s="283">
        <v>10</v>
      </c>
      <c r="G48" s="236"/>
      <c r="H48" s="238"/>
      <c r="I48" s="238"/>
      <c r="J48" s="238"/>
      <c r="K48" s="239"/>
      <c r="L48" s="238"/>
      <c r="M48" s="238"/>
      <c r="N48" s="238"/>
      <c r="O48" s="235"/>
    </row>
    <row r="49" spans="3:15" ht="24.95" customHeight="1">
      <c r="C49" s="290">
        <v>7</v>
      </c>
      <c r="D49" s="294" t="s">
        <v>217</v>
      </c>
      <c r="E49" s="286" t="s">
        <v>142</v>
      </c>
      <c r="F49" s="283">
        <v>1</v>
      </c>
      <c r="G49" s="236"/>
      <c r="H49" s="238"/>
      <c r="I49" s="238"/>
      <c r="J49" s="238"/>
      <c r="K49" s="239"/>
      <c r="L49" s="238"/>
      <c r="M49" s="238"/>
      <c r="N49" s="238"/>
      <c r="O49" s="235"/>
    </row>
    <row r="50" spans="3:15" ht="24.95" customHeight="1">
      <c r="C50" s="290">
        <v>8</v>
      </c>
      <c r="D50" s="285" t="s">
        <v>219</v>
      </c>
      <c r="E50" s="286" t="s">
        <v>142</v>
      </c>
      <c r="F50" s="283">
        <v>1</v>
      </c>
      <c r="G50" s="236"/>
      <c r="H50" s="238"/>
      <c r="I50" s="238"/>
      <c r="J50" s="238"/>
      <c r="K50" s="239"/>
      <c r="L50" s="238"/>
      <c r="M50" s="238"/>
      <c r="N50" s="238"/>
      <c r="O50" s="235"/>
    </row>
    <row r="51" spans="3:15" ht="24.95" customHeight="1">
      <c r="C51" s="286">
        <v>9</v>
      </c>
      <c r="D51" s="295" t="s">
        <v>461</v>
      </c>
      <c r="E51" s="296" t="s">
        <v>142</v>
      </c>
      <c r="F51" s="281">
        <v>1</v>
      </c>
      <c r="G51" s="236"/>
      <c r="H51" s="238"/>
      <c r="I51" s="238"/>
      <c r="J51" s="238"/>
      <c r="K51" s="239"/>
      <c r="L51" s="238"/>
      <c r="M51" s="238"/>
      <c r="N51" s="238"/>
      <c r="O51" s="235"/>
    </row>
    <row r="52" spans="3:15" ht="17.100000000000001" customHeight="1">
      <c r="C52" s="297"/>
      <c r="D52" s="298"/>
      <c r="E52" s="298"/>
      <c r="F52" s="280"/>
      <c r="G52" s="235"/>
      <c r="H52" s="235"/>
      <c r="I52" s="235"/>
      <c r="J52" s="235"/>
      <c r="K52" s="235"/>
      <c r="L52" s="235"/>
      <c r="M52" s="235"/>
      <c r="N52" s="235"/>
      <c r="O52" s="235"/>
    </row>
    <row r="53" spans="3:15" ht="24.95" customHeight="1">
      <c r="C53" s="349" t="s">
        <v>563</v>
      </c>
      <c r="D53" s="349"/>
      <c r="E53" s="349"/>
      <c r="F53" s="349"/>
      <c r="G53" s="236"/>
      <c r="H53" s="237"/>
      <c r="I53" s="237"/>
      <c r="J53" s="237"/>
      <c r="K53" s="236"/>
      <c r="L53" s="237"/>
      <c r="M53" s="237"/>
      <c r="N53" s="237"/>
      <c r="O53" s="235"/>
    </row>
    <row r="54" spans="3:15" ht="24.95" customHeight="1">
      <c r="C54" s="287" t="s">
        <v>141</v>
      </c>
      <c r="D54" s="286" t="s">
        <v>143</v>
      </c>
      <c r="E54" s="283" t="s">
        <v>3</v>
      </c>
      <c r="F54" s="281" t="s">
        <v>1</v>
      </c>
      <c r="G54" s="236"/>
      <c r="H54" s="237"/>
      <c r="I54" s="237"/>
      <c r="J54" s="237"/>
      <c r="K54" s="236"/>
      <c r="L54" s="237"/>
      <c r="M54" s="237"/>
      <c r="N54" s="237"/>
      <c r="O54" s="235"/>
    </row>
    <row r="55" spans="3:15" ht="24.95" customHeight="1">
      <c r="C55" s="287">
        <v>1</v>
      </c>
      <c r="D55" s="299" t="s">
        <v>555</v>
      </c>
      <c r="E55" s="287" t="s">
        <v>8</v>
      </c>
      <c r="F55" s="281">
        <v>1</v>
      </c>
      <c r="G55" s="236"/>
      <c r="H55" s="237"/>
      <c r="I55" s="237"/>
      <c r="J55" s="237"/>
      <c r="K55" s="236"/>
      <c r="L55" s="237"/>
      <c r="M55" s="237"/>
      <c r="N55" s="237"/>
    </row>
    <row r="56" spans="3:15" ht="24.95" customHeight="1">
      <c r="C56" s="287">
        <f>1+C55</f>
        <v>2</v>
      </c>
      <c r="D56" s="299" t="s">
        <v>146</v>
      </c>
      <c r="E56" s="286" t="s">
        <v>8</v>
      </c>
      <c r="F56" s="281">
        <v>12</v>
      </c>
      <c r="G56" s="236"/>
      <c r="H56" s="237"/>
      <c r="I56" s="237"/>
      <c r="J56" s="237"/>
      <c r="K56" s="236"/>
      <c r="L56" s="237"/>
      <c r="M56" s="237"/>
      <c r="N56" s="237"/>
    </row>
    <row r="57" spans="3:15" ht="24.95" customHeight="1">
      <c r="C57" s="287">
        <f t="shared" ref="C57:C62" si="3">1+C56</f>
        <v>3</v>
      </c>
      <c r="D57" s="299" t="s">
        <v>556</v>
      </c>
      <c r="E57" s="287" t="s">
        <v>8</v>
      </c>
      <c r="F57" s="281">
        <v>23</v>
      </c>
      <c r="G57" s="236"/>
      <c r="H57" s="237"/>
      <c r="I57" s="237"/>
      <c r="J57" s="237"/>
      <c r="K57" s="236"/>
      <c r="L57" s="237"/>
      <c r="M57" s="237"/>
      <c r="N57" s="237"/>
    </row>
    <row r="58" spans="3:15" ht="24.95" customHeight="1">
      <c r="C58" s="287">
        <f t="shared" si="3"/>
        <v>4</v>
      </c>
      <c r="D58" s="299" t="s">
        <v>147</v>
      </c>
      <c r="E58" s="287" t="s">
        <v>8</v>
      </c>
      <c r="F58" s="281">
        <v>6</v>
      </c>
      <c r="G58" s="236"/>
      <c r="H58" s="237"/>
      <c r="I58" s="237"/>
      <c r="J58" s="237"/>
      <c r="K58" s="236"/>
      <c r="L58" s="237"/>
      <c r="M58" s="237"/>
      <c r="N58" s="237"/>
    </row>
    <row r="59" spans="3:15" ht="24.95" customHeight="1">
      <c r="C59" s="287">
        <f t="shared" si="3"/>
        <v>5</v>
      </c>
      <c r="D59" s="299" t="s">
        <v>148</v>
      </c>
      <c r="E59" s="287" t="s">
        <v>8</v>
      </c>
      <c r="F59" s="281">
        <v>12</v>
      </c>
      <c r="G59" s="236"/>
      <c r="H59" s="237"/>
      <c r="I59" s="237"/>
      <c r="J59" s="237"/>
      <c r="K59" s="236"/>
      <c r="L59" s="237"/>
      <c r="M59" s="237"/>
      <c r="N59" s="237"/>
    </row>
    <row r="60" spans="3:15" ht="24.95" customHeight="1">
      <c r="C60" s="287">
        <f t="shared" si="3"/>
        <v>6</v>
      </c>
      <c r="D60" s="299" t="s">
        <v>149</v>
      </c>
      <c r="E60" s="287" t="s">
        <v>8</v>
      </c>
      <c r="F60" s="281">
        <v>12</v>
      </c>
      <c r="G60" s="236"/>
      <c r="H60" s="237"/>
      <c r="I60" s="237"/>
      <c r="J60" s="237"/>
      <c r="K60" s="236"/>
      <c r="L60" s="237"/>
      <c r="M60" s="237"/>
      <c r="N60" s="237"/>
    </row>
    <row r="61" spans="3:15" ht="24.95" customHeight="1">
      <c r="C61" s="287">
        <f t="shared" si="3"/>
        <v>7</v>
      </c>
      <c r="D61" s="299" t="s">
        <v>150</v>
      </c>
      <c r="E61" s="287" t="s">
        <v>8</v>
      </c>
      <c r="F61" s="281">
        <v>3</v>
      </c>
      <c r="G61" s="236"/>
      <c r="H61" s="237"/>
      <c r="I61" s="237"/>
      <c r="J61" s="237"/>
      <c r="K61" s="236"/>
      <c r="L61" s="237"/>
      <c r="M61" s="237"/>
      <c r="N61" s="237"/>
    </row>
    <row r="62" spans="3:15" ht="24.95" customHeight="1">
      <c r="C62" s="287">
        <f t="shared" si="3"/>
        <v>8</v>
      </c>
      <c r="D62" s="299" t="s">
        <v>151</v>
      </c>
      <c r="E62" s="287" t="s">
        <v>8</v>
      </c>
      <c r="F62" s="281">
        <v>3</v>
      </c>
      <c r="G62" s="236"/>
      <c r="H62" s="237"/>
      <c r="I62" s="237"/>
      <c r="J62" s="237"/>
      <c r="K62" s="236"/>
      <c r="L62" s="237"/>
      <c r="M62" s="237"/>
      <c r="N62" s="237"/>
    </row>
    <row r="63" spans="3:15" ht="14.45" customHeight="1">
      <c r="C63" s="280"/>
      <c r="D63" s="280"/>
      <c r="E63" s="280"/>
      <c r="F63" s="280"/>
      <c r="H63" s="237"/>
      <c r="I63" s="237"/>
      <c r="J63" s="237"/>
      <c r="K63" s="236"/>
      <c r="L63" s="237"/>
      <c r="M63" s="237"/>
      <c r="N63" s="237"/>
    </row>
    <row r="64" spans="3:15" ht="24.95" customHeight="1">
      <c r="C64" s="349" t="s">
        <v>564</v>
      </c>
      <c r="D64" s="349"/>
      <c r="E64" s="349"/>
      <c r="F64" s="349"/>
      <c r="G64" s="236"/>
      <c r="H64" s="237"/>
      <c r="I64" s="237"/>
      <c r="J64" s="237"/>
      <c r="K64" s="236"/>
      <c r="L64" s="237"/>
      <c r="M64" s="237"/>
      <c r="N64" s="237"/>
    </row>
    <row r="65" spans="1:15" ht="24.95" customHeight="1">
      <c r="C65" s="281" t="s">
        <v>141</v>
      </c>
      <c r="D65" s="282" t="s">
        <v>571</v>
      </c>
      <c r="E65" s="283" t="s">
        <v>3</v>
      </c>
      <c r="F65" s="281" t="s">
        <v>1</v>
      </c>
      <c r="G65" s="236"/>
      <c r="H65" s="237"/>
      <c r="I65" s="237"/>
      <c r="J65" s="237"/>
      <c r="K65" s="236"/>
      <c r="L65" s="237"/>
      <c r="M65" s="237"/>
      <c r="N65" s="237"/>
    </row>
    <row r="66" spans="1:15" ht="24.95" customHeight="1">
      <c r="C66" s="290">
        <v>1</v>
      </c>
      <c r="D66" s="285" t="s">
        <v>179</v>
      </c>
      <c r="E66" s="286" t="s">
        <v>142</v>
      </c>
      <c r="F66" s="287">
        <v>1</v>
      </c>
      <c r="G66" s="236"/>
      <c r="H66" s="237"/>
      <c r="I66" s="237"/>
      <c r="J66" s="237"/>
      <c r="K66" s="236"/>
      <c r="L66" s="237"/>
      <c r="M66" s="237"/>
      <c r="N66" s="237"/>
      <c r="O66" s="220"/>
    </row>
    <row r="67" spans="1:15" ht="24.95" customHeight="1">
      <c r="C67" s="290">
        <f t="shared" ref="C67:C97" si="4">1+C66</f>
        <v>2</v>
      </c>
      <c r="D67" s="285" t="s">
        <v>180</v>
      </c>
      <c r="E67" s="286" t="s">
        <v>142</v>
      </c>
      <c r="F67" s="287">
        <v>5</v>
      </c>
      <c r="G67" s="236"/>
      <c r="H67" s="237"/>
      <c r="I67" s="237"/>
      <c r="J67" s="237"/>
      <c r="K67" s="236"/>
      <c r="L67" s="237"/>
      <c r="M67" s="237"/>
      <c r="N67" s="237"/>
      <c r="O67" s="220"/>
    </row>
    <row r="68" spans="1:15" ht="24.95" customHeight="1">
      <c r="C68" s="286">
        <f t="shared" si="4"/>
        <v>3</v>
      </c>
      <c r="D68" s="285" t="s">
        <v>152</v>
      </c>
      <c r="E68" s="286" t="s">
        <v>142</v>
      </c>
      <c r="F68" s="287">
        <v>1</v>
      </c>
      <c r="G68" s="236"/>
      <c r="H68" s="237"/>
      <c r="I68" s="237"/>
      <c r="J68" s="237"/>
      <c r="K68" s="236"/>
      <c r="L68" s="237"/>
      <c r="M68" s="237"/>
      <c r="N68" s="237"/>
      <c r="O68" s="220"/>
    </row>
    <row r="69" spans="1:15" ht="24.95" customHeight="1">
      <c r="C69" s="290">
        <f t="shared" si="4"/>
        <v>4</v>
      </c>
      <c r="D69" s="285" t="s">
        <v>153</v>
      </c>
      <c r="E69" s="286" t="s">
        <v>142</v>
      </c>
      <c r="F69" s="287">
        <v>1</v>
      </c>
      <c r="G69" s="236"/>
      <c r="H69" s="237"/>
      <c r="I69" s="237"/>
      <c r="J69" s="237"/>
      <c r="K69" s="236"/>
      <c r="L69" s="237"/>
      <c r="M69" s="237"/>
      <c r="N69" s="237"/>
      <c r="O69" s="220"/>
    </row>
    <row r="70" spans="1:15" ht="24.95" customHeight="1">
      <c r="C70" s="290">
        <f t="shared" si="4"/>
        <v>5</v>
      </c>
      <c r="D70" s="285" t="s">
        <v>154</v>
      </c>
      <c r="E70" s="286" t="s">
        <v>142</v>
      </c>
      <c r="F70" s="287">
        <v>1</v>
      </c>
      <c r="G70" s="236"/>
      <c r="H70" s="237"/>
      <c r="I70" s="237"/>
      <c r="J70" s="237"/>
      <c r="K70" s="236"/>
      <c r="L70" s="237"/>
      <c r="M70" s="237"/>
      <c r="N70" s="237"/>
      <c r="O70" s="220"/>
    </row>
    <row r="71" spans="1:15" ht="24.95" customHeight="1">
      <c r="C71" s="290">
        <f t="shared" si="4"/>
        <v>6</v>
      </c>
      <c r="D71" s="285" t="s">
        <v>155</v>
      </c>
      <c r="E71" s="286" t="s">
        <v>142</v>
      </c>
      <c r="F71" s="287">
        <v>1</v>
      </c>
      <c r="G71" s="236"/>
      <c r="H71" s="237"/>
      <c r="I71" s="237"/>
      <c r="J71" s="237"/>
      <c r="K71" s="236"/>
      <c r="L71" s="237"/>
      <c r="M71" s="237"/>
      <c r="N71" s="237"/>
      <c r="O71" s="220"/>
    </row>
    <row r="72" spans="1:15" ht="24.95" customHeight="1">
      <c r="A72" s="221"/>
      <c r="C72" s="290">
        <f t="shared" si="4"/>
        <v>7</v>
      </c>
      <c r="D72" s="285" t="s">
        <v>156</v>
      </c>
      <c r="E72" s="286" t="s">
        <v>8</v>
      </c>
      <c r="F72" s="287">
        <v>1</v>
      </c>
      <c r="G72" s="236"/>
      <c r="H72" s="237"/>
      <c r="I72" s="237"/>
      <c r="J72" s="237"/>
      <c r="K72" s="236"/>
      <c r="L72" s="237"/>
      <c r="M72" s="237"/>
      <c r="N72" s="237"/>
      <c r="O72" s="220"/>
    </row>
    <row r="73" spans="1:15" ht="24.95" customHeight="1">
      <c r="C73" s="290">
        <f t="shared" si="4"/>
        <v>8</v>
      </c>
      <c r="D73" s="285" t="s">
        <v>157</v>
      </c>
      <c r="E73" s="286" t="s">
        <v>142</v>
      </c>
      <c r="F73" s="287">
        <v>1</v>
      </c>
      <c r="G73" s="236"/>
      <c r="H73" s="237"/>
      <c r="I73" s="237"/>
      <c r="J73" s="237"/>
      <c r="K73" s="236"/>
      <c r="L73" s="237"/>
      <c r="M73" s="237"/>
      <c r="N73" s="237"/>
      <c r="O73" s="220"/>
    </row>
    <row r="74" spans="1:15" ht="24.95" customHeight="1">
      <c r="C74" s="290">
        <f t="shared" si="4"/>
        <v>9</v>
      </c>
      <c r="D74" s="285" t="s">
        <v>158</v>
      </c>
      <c r="E74" s="286" t="s">
        <v>142</v>
      </c>
      <c r="F74" s="287">
        <v>1</v>
      </c>
      <c r="G74" s="236"/>
      <c r="H74" s="237"/>
      <c r="I74" s="237"/>
      <c r="J74" s="237"/>
      <c r="K74" s="236"/>
      <c r="L74" s="237"/>
      <c r="M74" s="237"/>
      <c r="N74" s="237"/>
      <c r="O74" s="220"/>
    </row>
    <row r="75" spans="1:15" ht="24.95" customHeight="1">
      <c r="C75" s="290">
        <f t="shared" si="4"/>
        <v>10</v>
      </c>
      <c r="D75" s="285" t="s">
        <v>159</v>
      </c>
      <c r="E75" s="286" t="s">
        <v>142</v>
      </c>
      <c r="F75" s="287">
        <v>1</v>
      </c>
      <c r="O75" s="220"/>
    </row>
    <row r="76" spans="1:15" ht="24.95" customHeight="1">
      <c r="C76" s="290">
        <f t="shared" si="4"/>
        <v>11</v>
      </c>
      <c r="D76" s="285" t="s">
        <v>160</v>
      </c>
      <c r="E76" s="286" t="s">
        <v>142</v>
      </c>
      <c r="F76" s="287">
        <v>1</v>
      </c>
      <c r="O76" s="220"/>
    </row>
    <row r="77" spans="1:15" ht="24.95" customHeight="1">
      <c r="C77" s="290">
        <f t="shared" si="4"/>
        <v>12</v>
      </c>
      <c r="D77" s="285" t="s">
        <v>161</v>
      </c>
      <c r="E77" s="286" t="s">
        <v>142</v>
      </c>
      <c r="F77" s="287">
        <v>1</v>
      </c>
      <c r="O77" s="220"/>
    </row>
    <row r="78" spans="1:15" ht="24.95" customHeight="1">
      <c r="C78" s="290">
        <f t="shared" si="4"/>
        <v>13</v>
      </c>
      <c r="D78" s="285" t="s">
        <v>162</v>
      </c>
      <c r="E78" s="286" t="s">
        <v>142</v>
      </c>
      <c r="F78" s="287">
        <v>10</v>
      </c>
      <c r="G78" s="236"/>
      <c r="H78" s="237"/>
      <c r="I78" s="237"/>
      <c r="J78" s="237"/>
      <c r="K78" s="236"/>
      <c r="L78" s="237"/>
      <c r="M78" s="237"/>
      <c r="N78" s="237"/>
      <c r="O78" s="220"/>
    </row>
    <row r="79" spans="1:15" ht="24.95" customHeight="1">
      <c r="C79" s="290">
        <f t="shared" si="4"/>
        <v>14</v>
      </c>
      <c r="D79" s="300" t="s">
        <v>163</v>
      </c>
      <c r="E79" s="286" t="s">
        <v>8</v>
      </c>
      <c r="F79" s="287">
        <v>10</v>
      </c>
      <c r="G79" s="236"/>
      <c r="H79" s="237"/>
      <c r="I79" s="237"/>
      <c r="J79" s="237"/>
      <c r="K79" s="236"/>
      <c r="L79" s="237"/>
      <c r="M79" s="237"/>
      <c r="N79" s="237"/>
      <c r="O79" s="220"/>
    </row>
    <row r="80" spans="1:15" ht="24.95" customHeight="1">
      <c r="C80" s="290">
        <f t="shared" si="4"/>
        <v>15</v>
      </c>
      <c r="D80" s="300" t="s">
        <v>181</v>
      </c>
      <c r="E80" s="286" t="s">
        <v>8</v>
      </c>
      <c r="F80" s="287">
        <v>10</v>
      </c>
      <c r="G80" s="236"/>
      <c r="H80" s="237"/>
      <c r="I80" s="237"/>
      <c r="J80" s="237"/>
      <c r="K80" s="236"/>
      <c r="L80" s="237"/>
      <c r="M80" s="237"/>
      <c r="N80" s="237"/>
      <c r="O80" s="220"/>
    </row>
    <row r="81" spans="3:15" ht="24.95" customHeight="1">
      <c r="C81" s="290">
        <f t="shared" si="4"/>
        <v>16</v>
      </c>
      <c r="D81" s="300" t="s">
        <v>164</v>
      </c>
      <c r="E81" s="286" t="s">
        <v>8</v>
      </c>
      <c r="F81" s="287">
        <v>1</v>
      </c>
      <c r="G81" s="236"/>
      <c r="H81" s="237"/>
      <c r="I81" s="237"/>
      <c r="J81" s="237"/>
      <c r="K81" s="236"/>
      <c r="L81" s="237"/>
      <c r="M81" s="237"/>
      <c r="N81" s="237"/>
      <c r="O81" s="220"/>
    </row>
    <row r="82" spans="3:15" ht="24.95" customHeight="1">
      <c r="C82" s="290">
        <f t="shared" si="4"/>
        <v>17</v>
      </c>
      <c r="D82" s="300" t="s">
        <v>165</v>
      </c>
      <c r="E82" s="286" t="s">
        <v>142</v>
      </c>
      <c r="F82" s="287">
        <v>1</v>
      </c>
      <c r="G82" s="236"/>
      <c r="H82" s="237"/>
      <c r="I82" s="237"/>
      <c r="J82" s="237"/>
      <c r="K82" s="236"/>
      <c r="L82" s="237"/>
      <c r="M82" s="237"/>
      <c r="N82" s="237"/>
      <c r="O82" s="220"/>
    </row>
    <row r="83" spans="3:15" ht="24.95" customHeight="1">
      <c r="C83" s="290">
        <f t="shared" si="4"/>
        <v>18</v>
      </c>
      <c r="D83" s="300" t="s">
        <v>183</v>
      </c>
      <c r="E83" s="286" t="s">
        <v>142</v>
      </c>
      <c r="F83" s="287">
        <v>10</v>
      </c>
      <c r="G83" s="236"/>
      <c r="H83" s="237"/>
      <c r="I83" s="237"/>
      <c r="J83" s="237"/>
      <c r="K83" s="236"/>
      <c r="L83" s="237"/>
      <c r="M83" s="237"/>
      <c r="N83" s="237"/>
      <c r="O83" s="220"/>
    </row>
    <row r="84" spans="3:15" ht="24.95" customHeight="1">
      <c r="C84" s="290">
        <f t="shared" si="4"/>
        <v>19</v>
      </c>
      <c r="D84" s="300" t="s">
        <v>166</v>
      </c>
      <c r="E84" s="286" t="s">
        <v>142</v>
      </c>
      <c r="F84" s="287">
        <v>1</v>
      </c>
      <c r="G84" s="236"/>
      <c r="H84" s="237"/>
      <c r="I84" s="237"/>
      <c r="J84" s="237"/>
      <c r="K84" s="236"/>
      <c r="L84" s="237"/>
      <c r="M84" s="237"/>
      <c r="N84" s="237"/>
      <c r="O84" s="220"/>
    </row>
    <row r="85" spans="3:15" ht="24.95" customHeight="1">
      <c r="C85" s="290">
        <f t="shared" si="4"/>
        <v>20</v>
      </c>
      <c r="D85" s="300" t="s">
        <v>167</v>
      </c>
      <c r="E85" s="286" t="s">
        <v>142</v>
      </c>
      <c r="F85" s="287">
        <v>1</v>
      </c>
      <c r="G85" s="236"/>
      <c r="H85" s="237"/>
      <c r="I85" s="237"/>
      <c r="J85" s="237"/>
      <c r="K85" s="236"/>
      <c r="L85" s="237"/>
      <c r="M85" s="237"/>
      <c r="N85" s="237"/>
      <c r="O85" s="220"/>
    </row>
    <row r="86" spans="3:15" ht="24.95" customHeight="1">
      <c r="C86" s="290">
        <f t="shared" si="4"/>
        <v>21</v>
      </c>
      <c r="D86" s="301" t="s">
        <v>182</v>
      </c>
      <c r="E86" s="286" t="s">
        <v>142</v>
      </c>
      <c r="F86" s="287">
        <v>20</v>
      </c>
      <c r="G86" s="236"/>
      <c r="H86" s="237"/>
      <c r="I86" s="237"/>
      <c r="J86" s="237"/>
      <c r="K86" s="236"/>
      <c r="L86" s="237"/>
      <c r="M86" s="237"/>
      <c r="N86" s="237"/>
      <c r="O86" s="220"/>
    </row>
    <row r="87" spans="3:15" ht="24.95" customHeight="1">
      <c r="C87" s="290">
        <f t="shared" si="4"/>
        <v>22</v>
      </c>
      <c r="D87" s="300" t="s">
        <v>168</v>
      </c>
      <c r="E87" s="286" t="s">
        <v>142</v>
      </c>
      <c r="F87" s="287">
        <v>1</v>
      </c>
      <c r="G87" s="236"/>
      <c r="H87" s="237"/>
      <c r="I87" s="237"/>
      <c r="J87" s="237"/>
      <c r="K87" s="236"/>
      <c r="L87" s="237"/>
      <c r="M87" s="237"/>
      <c r="N87" s="237"/>
      <c r="O87" s="220"/>
    </row>
    <row r="88" spans="3:15" ht="24.95" customHeight="1">
      <c r="C88" s="290">
        <f t="shared" si="4"/>
        <v>23</v>
      </c>
      <c r="D88" s="300" t="s">
        <v>169</v>
      </c>
      <c r="E88" s="286" t="s">
        <v>142</v>
      </c>
      <c r="F88" s="287">
        <v>10</v>
      </c>
      <c r="G88" s="236"/>
      <c r="H88" s="237"/>
      <c r="I88" s="237"/>
      <c r="J88" s="237"/>
      <c r="K88" s="236"/>
      <c r="L88" s="237"/>
      <c r="M88" s="237"/>
      <c r="N88" s="237"/>
      <c r="O88" s="220"/>
    </row>
    <row r="89" spans="3:15" ht="24.95" customHeight="1">
      <c r="C89" s="290">
        <f t="shared" si="4"/>
        <v>24</v>
      </c>
      <c r="D89" s="300" t="s">
        <v>170</v>
      </c>
      <c r="E89" s="286" t="s">
        <v>142</v>
      </c>
      <c r="F89" s="287">
        <v>5</v>
      </c>
      <c r="G89" s="236"/>
      <c r="H89" s="237"/>
      <c r="I89" s="237"/>
      <c r="J89" s="237"/>
      <c r="K89" s="236"/>
      <c r="L89" s="237"/>
      <c r="M89" s="237"/>
      <c r="N89" s="237"/>
      <c r="O89" s="220"/>
    </row>
    <row r="90" spans="3:15" ht="24.95" customHeight="1">
      <c r="C90" s="290">
        <f t="shared" si="4"/>
        <v>25</v>
      </c>
      <c r="D90" s="300" t="s">
        <v>171</v>
      </c>
      <c r="E90" s="286" t="s">
        <v>8</v>
      </c>
      <c r="F90" s="287">
        <v>1</v>
      </c>
      <c r="G90" s="236"/>
      <c r="H90" s="237"/>
      <c r="I90" s="237"/>
      <c r="J90" s="237"/>
      <c r="K90" s="236"/>
      <c r="L90" s="237"/>
      <c r="M90" s="237"/>
      <c r="N90" s="237"/>
      <c r="O90" s="220"/>
    </row>
    <row r="91" spans="3:15" ht="24.95" customHeight="1">
      <c r="C91" s="290">
        <f t="shared" si="4"/>
        <v>26</v>
      </c>
      <c r="D91" s="300" t="s">
        <v>172</v>
      </c>
      <c r="E91" s="286" t="s">
        <v>142</v>
      </c>
      <c r="F91" s="287">
        <v>5</v>
      </c>
      <c r="G91" s="236"/>
      <c r="H91" s="237"/>
      <c r="I91" s="237"/>
      <c r="J91" s="237"/>
      <c r="K91" s="236"/>
      <c r="L91" s="237"/>
      <c r="M91" s="237"/>
      <c r="N91" s="237"/>
      <c r="O91" s="220"/>
    </row>
    <row r="92" spans="3:15" ht="24.95" customHeight="1">
      <c r="C92" s="290">
        <f t="shared" si="4"/>
        <v>27</v>
      </c>
      <c r="D92" s="300" t="s">
        <v>173</v>
      </c>
      <c r="E92" s="286" t="s">
        <v>142</v>
      </c>
      <c r="F92" s="287">
        <v>1</v>
      </c>
      <c r="G92" s="236"/>
      <c r="H92" s="237"/>
      <c r="I92" s="237"/>
      <c r="J92" s="237"/>
      <c r="K92" s="236"/>
      <c r="L92" s="237"/>
      <c r="M92" s="237"/>
      <c r="N92" s="237"/>
      <c r="O92" s="220"/>
    </row>
    <row r="93" spans="3:15" ht="24.95" customHeight="1">
      <c r="C93" s="290">
        <f t="shared" si="4"/>
        <v>28</v>
      </c>
      <c r="D93" s="300" t="s">
        <v>174</v>
      </c>
      <c r="E93" s="286" t="s">
        <v>142</v>
      </c>
      <c r="F93" s="287">
        <v>10</v>
      </c>
      <c r="G93" s="236"/>
      <c r="H93" s="237"/>
      <c r="I93" s="237"/>
      <c r="J93" s="237"/>
      <c r="K93" s="236"/>
      <c r="L93" s="237"/>
      <c r="M93" s="237"/>
      <c r="N93" s="237"/>
      <c r="O93" s="220"/>
    </row>
    <row r="94" spans="3:15" ht="24.95" customHeight="1">
      <c r="C94" s="290">
        <f t="shared" si="4"/>
        <v>29</v>
      </c>
      <c r="D94" s="300" t="s">
        <v>175</v>
      </c>
      <c r="E94" s="286" t="s">
        <v>142</v>
      </c>
      <c r="F94" s="287">
        <v>2</v>
      </c>
      <c r="G94" s="236"/>
      <c r="H94" s="237"/>
      <c r="I94" s="237"/>
      <c r="J94" s="237"/>
      <c r="K94" s="236"/>
      <c r="L94" s="237"/>
      <c r="M94" s="237"/>
      <c r="N94" s="237"/>
      <c r="O94" s="220"/>
    </row>
    <row r="95" spans="3:15" ht="24.95" customHeight="1">
      <c r="C95" s="290">
        <f t="shared" si="4"/>
        <v>30</v>
      </c>
      <c r="D95" s="300" t="s">
        <v>176</v>
      </c>
      <c r="E95" s="286" t="s">
        <v>142</v>
      </c>
      <c r="F95" s="287">
        <v>3</v>
      </c>
      <c r="G95" s="236"/>
      <c r="H95" s="237"/>
      <c r="I95" s="237"/>
      <c r="J95" s="237"/>
      <c r="K95" s="236"/>
      <c r="L95" s="237"/>
      <c r="M95" s="237"/>
      <c r="N95" s="237"/>
      <c r="O95" s="220"/>
    </row>
    <row r="96" spans="3:15" ht="24.95" customHeight="1">
      <c r="C96" s="290">
        <f t="shared" si="4"/>
        <v>31</v>
      </c>
      <c r="D96" s="300" t="s">
        <v>177</v>
      </c>
      <c r="E96" s="286" t="s">
        <v>142</v>
      </c>
      <c r="F96" s="287">
        <v>10</v>
      </c>
      <c r="G96" s="236"/>
      <c r="H96" s="237"/>
      <c r="I96" s="237"/>
      <c r="J96" s="237"/>
      <c r="K96" s="236"/>
      <c r="L96" s="237"/>
      <c r="M96" s="237"/>
      <c r="N96" s="237"/>
      <c r="O96" s="220"/>
    </row>
    <row r="97" spans="3:15" ht="24.95" customHeight="1">
      <c r="C97" s="290">
        <f t="shared" si="4"/>
        <v>32</v>
      </c>
      <c r="D97" s="300" t="s">
        <v>178</v>
      </c>
      <c r="E97" s="286" t="s">
        <v>142</v>
      </c>
      <c r="F97" s="287">
        <v>1</v>
      </c>
      <c r="G97" s="236"/>
      <c r="H97" s="237"/>
      <c r="I97" s="237"/>
      <c r="J97" s="237"/>
      <c r="K97" s="236"/>
      <c r="L97" s="237"/>
      <c r="M97" s="237"/>
      <c r="N97" s="237"/>
      <c r="O97" s="220"/>
    </row>
    <row r="98" spans="3:15" ht="24.95" customHeight="1">
      <c r="C98" s="286">
        <f t="shared" ref="C98" si="5">1+C97</f>
        <v>33</v>
      </c>
      <c r="D98" s="300" t="s">
        <v>184</v>
      </c>
      <c r="E98" s="286" t="s">
        <v>142</v>
      </c>
      <c r="F98" s="287">
        <v>32</v>
      </c>
      <c r="G98" s="236"/>
      <c r="H98" s="237"/>
      <c r="I98" s="237"/>
      <c r="J98" s="237"/>
      <c r="K98" s="236"/>
      <c r="L98" s="237"/>
      <c r="M98" s="237"/>
      <c r="N98" s="237"/>
      <c r="O98" s="220"/>
    </row>
    <row r="99" spans="3:15" ht="12.95" customHeight="1">
      <c r="C99" s="280"/>
      <c r="D99" s="280"/>
      <c r="E99" s="280"/>
      <c r="F99" s="280"/>
      <c r="I99" s="237"/>
      <c r="J99" s="237"/>
      <c r="K99" s="236"/>
      <c r="L99" s="237"/>
      <c r="M99" s="237"/>
      <c r="N99" s="237"/>
      <c r="O99" s="220"/>
    </row>
    <row r="100" spans="3:15" ht="24.95" customHeight="1">
      <c r="C100" s="349" t="s">
        <v>565</v>
      </c>
      <c r="D100" s="349"/>
      <c r="E100" s="349"/>
      <c r="F100" s="349"/>
      <c r="G100" s="236"/>
      <c r="H100" s="237"/>
      <c r="I100" s="237"/>
      <c r="J100" s="237"/>
      <c r="K100" s="236"/>
      <c r="L100" s="237"/>
      <c r="M100" s="237"/>
      <c r="N100" s="237"/>
      <c r="O100" s="220"/>
    </row>
    <row r="101" spans="3:15" ht="24.95" customHeight="1">
      <c r="C101" s="281" t="s">
        <v>141</v>
      </c>
      <c r="D101" s="282" t="s">
        <v>571</v>
      </c>
      <c r="E101" s="283" t="s">
        <v>3</v>
      </c>
      <c r="F101" s="281" t="s">
        <v>1</v>
      </c>
      <c r="G101" s="236"/>
      <c r="H101" s="237"/>
      <c r="I101" s="237"/>
      <c r="J101" s="237"/>
      <c r="K101" s="236"/>
      <c r="L101" s="237"/>
      <c r="M101" s="237"/>
      <c r="N101" s="237"/>
      <c r="O101" s="220"/>
    </row>
    <row r="102" spans="3:15" ht="24.95" customHeight="1">
      <c r="C102" s="286">
        <v>1</v>
      </c>
      <c r="D102" s="291" t="s">
        <v>185</v>
      </c>
      <c r="E102" s="279" t="s">
        <v>8</v>
      </c>
      <c r="F102" s="287">
        <v>10</v>
      </c>
      <c r="G102" s="236"/>
      <c r="H102" s="237"/>
      <c r="I102" s="237"/>
      <c r="J102" s="237"/>
      <c r="K102" s="236"/>
      <c r="L102" s="237"/>
      <c r="M102" s="237"/>
      <c r="N102" s="237"/>
      <c r="O102" s="220"/>
    </row>
    <row r="103" spans="3:15" ht="24.95" customHeight="1">
      <c r="C103" s="286">
        <f t="shared" ref="C103:C121" si="6">1+C102</f>
        <v>2</v>
      </c>
      <c r="D103" s="291" t="s">
        <v>186</v>
      </c>
      <c r="E103" s="279" t="s">
        <v>8</v>
      </c>
      <c r="F103" s="287">
        <v>1</v>
      </c>
      <c r="G103" s="236"/>
      <c r="H103" s="237"/>
      <c r="I103" s="237"/>
      <c r="J103" s="237"/>
      <c r="K103" s="236"/>
      <c r="L103" s="237"/>
      <c r="M103" s="237"/>
      <c r="N103" s="237"/>
      <c r="O103" s="220"/>
    </row>
    <row r="104" spans="3:15" ht="24.95" customHeight="1">
      <c r="C104" s="290">
        <f t="shared" si="6"/>
        <v>3</v>
      </c>
      <c r="D104" s="291" t="s">
        <v>187</v>
      </c>
      <c r="E104" s="279" t="s">
        <v>8</v>
      </c>
      <c r="F104" s="287">
        <v>1</v>
      </c>
      <c r="G104" s="236"/>
      <c r="H104" s="237"/>
      <c r="I104" s="237"/>
      <c r="J104" s="237"/>
      <c r="K104" s="236"/>
      <c r="L104" s="237"/>
      <c r="M104" s="237"/>
      <c r="N104" s="237"/>
      <c r="O104" s="220"/>
    </row>
    <row r="105" spans="3:15" ht="24.95" customHeight="1">
      <c r="C105" s="286">
        <f t="shared" si="6"/>
        <v>4</v>
      </c>
      <c r="D105" s="285" t="s">
        <v>188</v>
      </c>
      <c r="E105" s="279" t="s">
        <v>8</v>
      </c>
      <c r="F105" s="287">
        <v>1</v>
      </c>
      <c r="G105" s="236"/>
      <c r="H105" s="237"/>
      <c r="I105" s="237"/>
      <c r="J105" s="237"/>
      <c r="K105" s="236"/>
      <c r="L105" s="237"/>
      <c r="M105" s="237"/>
      <c r="N105" s="237"/>
      <c r="O105" s="220"/>
    </row>
    <row r="106" spans="3:15" ht="24.95" customHeight="1">
      <c r="C106" s="286">
        <f t="shared" si="6"/>
        <v>5</v>
      </c>
      <c r="D106" s="291" t="s">
        <v>189</v>
      </c>
      <c r="E106" s="279" t="s">
        <v>142</v>
      </c>
      <c r="F106" s="287">
        <v>1</v>
      </c>
      <c r="G106" s="236"/>
      <c r="H106" s="237"/>
      <c r="I106" s="237"/>
      <c r="J106" s="237"/>
      <c r="K106" s="236"/>
      <c r="L106" s="237"/>
      <c r="M106" s="237"/>
      <c r="N106" s="237"/>
      <c r="O106" s="220"/>
    </row>
    <row r="107" spans="3:15" ht="24.95" customHeight="1">
      <c r="C107" s="286">
        <f t="shared" si="6"/>
        <v>6</v>
      </c>
      <c r="D107" s="291" t="s">
        <v>190</v>
      </c>
      <c r="E107" s="279" t="s">
        <v>142</v>
      </c>
      <c r="F107" s="287">
        <v>1</v>
      </c>
      <c r="G107" s="236"/>
      <c r="H107" s="237"/>
      <c r="I107" s="237"/>
      <c r="J107" s="237"/>
      <c r="K107" s="236"/>
      <c r="L107" s="237"/>
      <c r="M107" s="237"/>
      <c r="N107" s="237"/>
      <c r="O107" s="220"/>
    </row>
    <row r="108" spans="3:15" ht="24.95" customHeight="1">
      <c r="C108" s="286">
        <f t="shared" si="6"/>
        <v>7</v>
      </c>
      <c r="D108" s="291" t="s">
        <v>191</v>
      </c>
      <c r="E108" s="279" t="s">
        <v>142</v>
      </c>
      <c r="F108" s="287">
        <v>5</v>
      </c>
      <c r="G108" s="236"/>
      <c r="H108" s="237"/>
      <c r="I108" s="237"/>
      <c r="J108" s="237"/>
      <c r="K108" s="236"/>
      <c r="L108" s="237"/>
      <c r="M108" s="237"/>
      <c r="N108" s="237"/>
    </row>
    <row r="109" spans="3:15" ht="24.95" customHeight="1">
      <c r="C109" s="286">
        <f t="shared" si="6"/>
        <v>8</v>
      </c>
      <c r="D109" s="291" t="s">
        <v>192</v>
      </c>
      <c r="E109" s="279" t="s">
        <v>8</v>
      </c>
      <c r="F109" s="287">
        <v>1</v>
      </c>
      <c r="H109" s="237"/>
      <c r="I109" s="237"/>
      <c r="J109" s="237"/>
      <c r="K109" s="236"/>
      <c r="L109" s="237"/>
      <c r="M109" s="237"/>
      <c r="N109" s="237"/>
    </row>
    <row r="110" spans="3:15" ht="24.95" customHeight="1">
      <c r="C110" s="286">
        <f t="shared" si="6"/>
        <v>9</v>
      </c>
      <c r="D110" s="291" t="s">
        <v>193</v>
      </c>
      <c r="E110" s="279" t="s">
        <v>8</v>
      </c>
      <c r="F110" s="287">
        <v>1</v>
      </c>
      <c r="G110" s="236"/>
      <c r="H110" s="237"/>
      <c r="I110" s="237"/>
      <c r="J110" s="237"/>
      <c r="K110" s="236"/>
      <c r="L110" s="237"/>
      <c r="M110" s="237"/>
      <c r="N110" s="237"/>
    </row>
    <row r="111" spans="3:15" ht="24.95" customHeight="1">
      <c r="C111" s="286">
        <f t="shared" si="6"/>
        <v>10</v>
      </c>
      <c r="D111" s="285" t="s">
        <v>194</v>
      </c>
      <c r="E111" s="279" t="s">
        <v>8</v>
      </c>
      <c r="F111" s="287">
        <v>1</v>
      </c>
      <c r="G111" s="236"/>
      <c r="H111" s="237"/>
      <c r="I111" s="237"/>
      <c r="J111" s="237"/>
      <c r="K111" s="236"/>
      <c r="L111" s="237"/>
      <c r="M111" s="237"/>
      <c r="N111" s="237"/>
    </row>
    <row r="112" spans="3:15" ht="24.95" customHeight="1">
      <c r="C112" s="286">
        <f t="shared" si="6"/>
        <v>11</v>
      </c>
      <c r="D112" s="291" t="s">
        <v>195</v>
      </c>
      <c r="E112" s="279" t="s">
        <v>8</v>
      </c>
      <c r="F112" s="287">
        <v>1</v>
      </c>
      <c r="G112" s="236"/>
      <c r="H112" s="237"/>
      <c r="I112" s="237"/>
      <c r="J112" s="237"/>
      <c r="K112" s="236"/>
      <c r="L112" s="237"/>
      <c r="M112" s="237"/>
      <c r="N112" s="237"/>
    </row>
    <row r="113" spans="3:15" ht="24.95" customHeight="1">
      <c r="C113" s="286">
        <f t="shared" si="6"/>
        <v>12</v>
      </c>
      <c r="D113" s="291" t="s">
        <v>196</v>
      </c>
      <c r="E113" s="279" t="s">
        <v>8</v>
      </c>
      <c r="F113" s="287">
        <v>1</v>
      </c>
      <c r="G113" s="236"/>
      <c r="H113" s="237"/>
      <c r="I113" s="237"/>
      <c r="J113" s="237"/>
      <c r="K113" s="236"/>
      <c r="L113" s="237"/>
      <c r="M113" s="237"/>
      <c r="N113" s="237"/>
    </row>
    <row r="114" spans="3:15" ht="24.95" customHeight="1">
      <c r="C114" s="286">
        <f t="shared" si="6"/>
        <v>13</v>
      </c>
      <c r="D114" s="291" t="s">
        <v>197</v>
      </c>
      <c r="E114" s="279" t="s">
        <v>8</v>
      </c>
      <c r="F114" s="287">
        <v>1</v>
      </c>
      <c r="G114" s="236"/>
      <c r="H114" s="237"/>
      <c r="I114" s="237"/>
      <c r="J114" s="237"/>
      <c r="K114" s="236"/>
      <c r="L114" s="237"/>
      <c r="M114" s="237"/>
      <c r="N114" s="237"/>
    </row>
    <row r="115" spans="3:15" ht="24.95" customHeight="1">
      <c r="C115" s="286">
        <f t="shared" si="6"/>
        <v>14</v>
      </c>
      <c r="D115" s="291" t="s">
        <v>198</v>
      </c>
      <c r="E115" s="279" t="s">
        <v>8</v>
      </c>
      <c r="F115" s="287">
        <v>1</v>
      </c>
      <c r="G115" s="236"/>
      <c r="H115" s="237"/>
      <c r="I115" s="237"/>
      <c r="J115" s="237"/>
      <c r="K115" s="236"/>
      <c r="L115" s="237"/>
      <c r="M115" s="237"/>
      <c r="N115" s="237"/>
    </row>
    <row r="116" spans="3:15" ht="24.95" customHeight="1">
      <c r="C116" s="286">
        <f t="shared" si="6"/>
        <v>15</v>
      </c>
      <c r="D116" s="291" t="s">
        <v>199</v>
      </c>
      <c r="E116" s="279" t="s">
        <v>8</v>
      </c>
      <c r="F116" s="287">
        <v>1</v>
      </c>
      <c r="G116" s="236"/>
      <c r="H116" s="237"/>
      <c r="I116" s="237"/>
      <c r="J116" s="237"/>
      <c r="K116" s="236"/>
      <c r="L116" s="237"/>
      <c r="M116" s="237"/>
      <c r="N116" s="237"/>
    </row>
    <row r="117" spans="3:15" ht="24.95" customHeight="1">
      <c r="C117" s="286">
        <f t="shared" si="6"/>
        <v>16</v>
      </c>
      <c r="D117" s="291" t="s">
        <v>201</v>
      </c>
      <c r="E117" s="279" t="s">
        <v>8</v>
      </c>
      <c r="F117" s="287">
        <v>1</v>
      </c>
      <c r="G117" s="236"/>
      <c r="H117" s="237"/>
      <c r="I117" s="237"/>
      <c r="J117" s="237"/>
      <c r="K117" s="236"/>
      <c r="L117" s="237"/>
      <c r="M117" s="237"/>
      <c r="N117" s="237"/>
    </row>
    <row r="118" spans="3:15" ht="24.95" customHeight="1">
      <c r="C118" s="286">
        <f t="shared" si="6"/>
        <v>17</v>
      </c>
      <c r="D118" s="291" t="s">
        <v>200</v>
      </c>
      <c r="E118" s="279" t="s">
        <v>8</v>
      </c>
      <c r="F118" s="287">
        <v>1</v>
      </c>
      <c r="G118" s="236"/>
      <c r="H118" s="237"/>
      <c r="I118" s="237"/>
      <c r="J118" s="237"/>
      <c r="K118" s="236"/>
      <c r="L118" s="237"/>
      <c r="M118" s="237"/>
      <c r="N118" s="237"/>
    </row>
    <row r="119" spans="3:15" ht="24.95" customHeight="1">
      <c r="C119" s="286">
        <f t="shared" si="6"/>
        <v>18</v>
      </c>
      <c r="D119" s="291" t="s">
        <v>202</v>
      </c>
      <c r="E119" s="279" t="s">
        <v>8</v>
      </c>
      <c r="F119" s="287">
        <v>1</v>
      </c>
      <c r="G119" s="236"/>
      <c r="H119" s="237"/>
      <c r="I119" s="237"/>
      <c r="J119" s="237"/>
      <c r="K119" s="236"/>
      <c r="L119" s="237"/>
      <c r="M119" s="237"/>
      <c r="N119" s="237"/>
    </row>
    <row r="120" spans="3:15" ht="24.95" customHeight="1">
      <c r="C120" s="286">
        <f t="shared" si="6"/>
        <v>19</v>
      </c>
      <c r="D120" s="291" t="s">
        <v>203</v>
      </c>
      <c r="E120" s="279" t="s">
        <v>8</v>
      </c>
      <c r="F120" s="287">
        <v>1</v>
      </c>
      <c r="G120" s="236"/>
      <c r="H120" s="237"/>
      <c r="I120" s="237"/>
      <c r="J120" s="237"/>
      <c r="K120" s="236"/>
      <c r="L120" s="237"/>
      <c r="M120" s="237"/>
      <c r="N120" s="237"/>
    </row>
    <row r="121" spans="3:15" ht="24.95" customHeight="1">
      <c r="C121" s="286">
        <f t="shared" si="6"/>
        <v>20</v>
      </c>
      <c r="D121" s="285" t="s">
        <v>204</v>
      </c>
      <c r="E121" s="279" t="s">
        <v>8</v>
      </c>
      <c r="F121" s="287">
        <v>1</v>
      </c>
      <c r="G121" s="236"/>
      <c r="H121" s="237"/>
      <c r="I121" s="237"/>
      <c r="J121" s="237"/>
      <c r="K121" s="236"/>
      <c r="L121" s="237"/>
      <c r="M121" s="237"/>
      <c r="N121" s="237"/>
    </row>
    <row r="122" spans="3:15" ht="17.45" customHeight="1">
      <c r="C122" s="280"/>
      <c r="D122" s="280"/>
      <c r="E122" s="280"/>
      <c r="F122" s="280"/>
    </row>
    <row r="123" spans="3:15" ht="24.95" customHeight="1">
      <c r="C123" s="349" t="s">
        <v>566</v>
      </c>
      <c r="D123" s="349"/>
      <c r="E123" s="349"/>
      <c r="F123" s="349"/>
      <c r="O123" s="220"/>
    </row>
    <row r="124" spans="3:15" ht="24.95" customHeight="1">
      <c r="C124" s="281" t="s">
        <v>141</v>
      </c>
      <c r="D124" s="282" t="s">
        <v>571</v>
      </c>
      <c r="E124" s="283" t="s">
        <v>3</v>
      </c>
      <c r="F124" s="281" t="s">
        <v>1</v>
      </c>
      <c r="O124" s="220"/>
    </row>
    <row r="125" spans="3:15" ht="24.95" customHeight="1">
      <c r="C125" s="290">
        <v>1</v>
      </c>
      <c r="D125" s="285" t="s">
        <v>221</v>
      </c>
      <c r="E125" s="286" t="s">
        <v>8</v>
      </c>
      <c r="F125" s="287">
        <v>5</v>
      </c>
      <c r="O125" s="220"/>
    </row>
    <row r="126" spans="3:15" ht="24.95" customHeight="1">
      <c r="C126" s="290">
        <f>1+C125</f>
        <v>2</v>
      </c>
      <c r="D126" s="285" t="s">
        <v>222</v>
      </c>
      <c r="E126" s="286" t="s">
        <v>8</v>
      </c>
      <c r="F126" s="287">
        <v>10</v>
      </c>
      <c r="O126" s="220"/>
    </row>
    <row r="127" spans="3:15" ht="24.95" customHeight="1">
      <c r="C127" s="290">
        <f>1+C126</f>
        <v>3</v>
      </c>
      <c r="D127" s="285" t="s">
        <v>354</v>
      </c>
      <c r="E127" s="286" t="s">
        <v>142</v>
      </c>
      <c r="F127" s="287">
        <v>1</v>
      </c>
      <c r="O127" s="220"/>
    </row>
    <row r="128" spans="3:15" ht="24.95" customHeight="1">
      <c r="C128" s="290">
        <f>1+C127</f>
        <v>4</v>
      </c>
      <c r="D128" s="285" t="s">
        <v>355</v>
      </c>
      <c r="E128" s="286" t="s">
        <v>142</v>
      </c>
      <c r="F128" s="287">
        <v>1</v>
      </c>
      <c r="O128" s="220"/>
    </row>
    <row r="129" spans="3:15" ht="24.95" customHeight="1">
      <c r="C129" s="290">
        <f>1+C128</f>
        <v>5</v>
      </c>
      <c r="D129" s="285" t="s">
        <v>223</v>
      </c>
      <c r="E129" s="286" t="s">
        <v>142</v>
      </c>
      <c r="F129" s="287">
        <v>1</v>
      </c>
      <c r="O129" s="220"/>
    </row>
    <row r="130" spans="3:15" ht="24.95" customHeight="1">
      <c r="C130" s="290">
        <f t="shared" ref="C130:C183" si="7">1+C129</f>
        <v>6</v>
      </c>
      <c r="D130" s="285" t="s">
        <v>224</v>
      </c>
      <c r="E130" s="286" t="s">
        <v>142</v>
      </c>
      <c r="F130" s="287">
        <v>1</v>
      </c>
      <c r="O130" s="220"/>
    </row>
    <row r="131" spans="3:15" ht="24.95" customHeight="1">
      <c r="C131" s="290">
        <f t="shared" si="7"/>
        <v>7</v>
      </c>
      <c r="D131" s="285" t="s">
        <v>225</v>
      </c>
      <c r="E131" s="286" t="s">
        <v>142</v>
      </c>
      <c r="F131" s="287">
        <v>1</v>
      </c>
    </row>
    <row r="132" spans="3:15" ht="24.95" customHeight="1">
      <c r="C132" s="290">
        <f t="shared" si="7"/>
        <v>8</v>
      </c>
      <c r="D132" s="285" t="s">
        <v>226</v>
      </c>
      <c r="E132" s="286" t="s">
        <v>142</v>
      </c>
      <c r="F132" s="287">
        <v>1</v>
      </c>
    </row>
    <row r="133" spans="3:15" ht="24.95" customHeight="1">
      <c r="C133" s="290">
        <f t="shared" si="7"/>
        <v>9</v>
      </c>
      <c r="D133" s="285" t="s">
        <v>227</v>
      </c>
      <c r="E133" s="286" t="s">
        <v>142</v>
      </c>
      <c r="F133" s="287">
        <v>1</v>
      </c>
    </row>
    <row r="134" spans="3:15" ht="24.95" customHeight="1">
      <c r="C134" s="290">
        <f t="shared" si="7"/>
        <v>10</v>
      </c>
      <c r="D134" s="285" t="s">
        <v>228</v>
      </c>
      <c r="E134" s="286" t="s">
        <v>142</v>
      </c>
      <c r="F134" s="287">
        <v>1</v>
      </c>
    </row>
    <row r="135" spans="3:15" ht="24.95" customHeight="1">
      <c r="C135" s="290">
        <f t="shared" si="7"/>
        <v>11</v>
      </c>
      <c r="D135" s="285" t="s">
        <v>356</v>
      </c>
      <c r="E135" s="286" t="s">
        <v>142</v>
      </c>
      <c r="F135" s="287">
        <v>1</v>
      </c>
    </row>
    <row r="136" spans="3:15" ht="24.95" customHeight="1">
      <c r="C136" s="290">
        <f t="shared" si="7"/>
        <v>12</v>
      </c>
      <c r="D136" s="285" t="s">
        <v>281</v>
      </c>
      <c r="E136" s="286" t="s">
        <v>142</v>
      </c>
      <c r="F136" s="287">
        <v>1</v>
      </c>
    </row>
    <row r="137" spans="3:15" ht="24.95" customHeight="1">
      <c r="C137" s="290">
        <f t="shared" si="7"/>
        <v>13</v>
      </c>
      <c r="D137" s="285" t="s">
        <v>280</v>
      </c>
      <c r="E137" s="286" t="s">
        <v>142</v>
      </c>
      <c r="F137" s="287">
        <v>1</v>
      </c>
    </row>
    <row r="138" spans="3:15" ht="24.95" customHeight="1">
      <c r="C138" s="290">
        <f t="shared" si="7"/>
        <v>14</v>
      </c>
      <c r="D138" s="285" t="s">
        <v>278</v>
      </c>
      <c r="E138" s="286" t="s">
        <v>142</v>
      </c>
      <c r="F138" s="287">
        <v>1</v>
      </c>
    </row>
    <row r="139" spans="3:15" ht="24.95" customHeight="1">
      <c r="C139" s="290">
        <f t="shared" si="7"/>
        <v>15</v>
      </c>
      <c r="D139" s="285" t="s">
        <v>279</v>
      </c>
      <c r="E139" s="286" t="s">
        <v>142</v>
      </c>
      <c r="F139" s="287">
        <v>1</v>
      </c>
    </row>
    <row r="140" spans="3:15" ht="24.95" customHeight="1">
      <c r="C140" s="290">
        <f t="shared" si="7"/>
        <v>16</v>
      </c>
      <c r="D140" s="285" t="s">
        <v>277</v>
      </c>
      <c r="E140" s="286" t="s">
        <v>142</v>
      </c>
      <c r="F140" s="287">
        <v>1</v>
      </c>
    </row>
    <row r="141" spans="3:15" ht="24.95" customHeight="1">
      <c r="C141" s="290">
        <f t="shared" si="7"/>
        <v>17</v>
      </c>
      <c r="D141" s="285" t="s">
        <v>276</v>
      </c>
      <c r="E141" s="286" t="s">
        <v>142</v>
      </c>
      <c r="F141" s="287">
        <v>1</v>
      </c>
    </row>
    <row r="142" spans="3:15" ht="24.95" customHeight="1">
      <c r="C142" s="290">
        <f t="shared" si="7"/>
        <v>18</v>
      </c>
      <c r="D142" s="285" t="s">
        <v>275</v>
      </c>
      <c r="E142" s="286" t="s">
        <v>8</v>
      </c>
      <c r="F142" s="287">
        <v>1</v>
      </c>
    </row>
    <row r="143" spans="3:15" ht="24.95" customHeight="1">
      <c r="C143" s="290">
        <f t="shared" si="7"/>
        <v>19</v>
      </c>
      <c r="D143" s="285" t="s">
        <v>274</v>
      </c>
      <c r="E143" s="286" t="s">
        <v>8</v>
      </c>
      <c r="F143" s="287">
        <v>1</v>
      </c>
    </row>
    <row r="144" spans="3:15" ht="24.95" customHeight="1">
      <c r="C144" s="290">
        <f t="shared" si="7"/>
        <v>20</v>
      </c>
      <c r="D144" s="285" t="s">
        <v>273</v>
      </c>
      <c r="E144" s="286" t="s">
        <v>8</v>
      </c>
      <c r="F144" s="287">
        <v>1</v>
      </c>
    </row>
    <row r="145" spans="3:6" ht="24.95" customHeight="1">
      <c r="C145" s="290">
        <f t="shared" si="7"/>
        <v>21</v>
      </c>
      <c r="D145" s="285" t="s">
        <v>272</v>
      </c>
      <c r="E145" s="286" t="s">
        <v>8</v>
      </c>
      <c r="F145" s="287">
        <v>1</v>
      </c>
    </row>
    <row r="146" spans="3:6" ht="24.95" customHeight="1">
      <c r="C146" s="290">
        <f t="shared" si="7"/>
        <v>22</v>
      </c>
      <c r="D146" s="285" t="s">
        <v>270</v>
      </c>
      <c r="E146" s="286" t="s">
        <v>8</v>
      </c>
      <c r="F146" s="287">
        <v>1</v>
      </c>
    </row>
    <row r="147" spans="3:6" ht="24.95" customHeight="1">
      <c r="C147" s="290">
        <f t="shared" si="7"/>
        <v>23</v>
      </c>
      <c r="D147" s="285" t="s">
        <v>269</v>
      </c>
      <c r="E147" s="286" t="s">
        <v>8</v>
      </c>
      <c r="F147" s="287">
        <v>1</v>
      </c>
    </row>
    <row r="148" spans="3:6" ht="24.95" customHeight="1">
      <c r="C148" s="290">
        <f t="shared" si="7"/>
        <v>24</v>
      </c>
      <c r="D148" s="285" t="s">
        <v>271</v>
      </c>
      <c r="E148" s="286" t="s">
        <v>8</v>
      </c>
      <c r="F148" s="287">
        <v>1</v>
      </c>
    </row>
    <row r="149" spans="3:6" ht="24.95" customHeight="1">
      <c r="C149" s="290">
        <f t="shared" si="7"/>
        <v>25</v>
      </c>
      <c r="D149" s="285" t="s">
        <v>268</v>
      </c>
      <c r="E149" s="286" t="s">
        <v>8</v>
      </c>
      <c r="F149" s="287">
        <v>1</v>
      </c>
    </row>
    <row r="150" spans="3:6" ht="24.95" customHeight="1">
      <c r="C150" s="290">
        <f t="shared" si="7"/>
        <v>26</v>
      </c>
      <c r="D150" s="285" t="s">
        <v>266</v>
      </c>
      <c r="E150" s="286" t="s">
        <v>8</v>
      </c>
      <c r="F150" s="287">
        <v>1</v>
      </c>
    </row>
    <row r="151" spans="3:6" ht="24.95" customHeight="1">
      <c r="C151" s="290">
        <f t="shared" si="7"/>
        <v>27</v>
      </c>
      <c r="D151" s="285" t="s">
        <v>267</v>
      </c>
      <c r="E151" s="286" t="s">
        <v>8</v>
      </c>
      <c r="F151" s="287">
        <v>1</v>
      </c>
    </row>
    <row r="152" spans="3:6" ht="24.95" customHeight="1">
      <c r="C152" s="290">
        <f t="shared" si="7"/>
        <v>28</v>
      </c>
      <c r="D152" s="285" t="s">
        <v>265</v>
      </c>
      <c r="E152" s="286" t="s">
        <v>8</v>
      </c>
      <c r="F152" s="287">
        <v>1</v>
      </c>
    </row>
    <row r="153" spans="3:6" ht="24.95" customHeight="1">
      <c r="C153" s="290">
        <f t="shared" si="7"/>
        <v>29</v>
      </c>
      <c r="D153" s="285" t="s">
        <v>263</v>
      </c>
      <c r="E153" s="286" t="s">
        <v>8</v>
      </c>
      <c r="F153" s="287">
        <v>1</v>
      </c>
    </row>
    <row r="154" spans="3:6" ht="24.95" customHeight="1">
      <c r="C154" s="290">
        <f t="shared" si="7"/>
        <v>30</v>
      </c>
      <c r="D154" s="285" t="s">
        <v>264</v>
      </c>
      <c r="E154" s="286" t="s">
        <v>8</v>
      </c>
      <c r="F154" s="287">
        <v>1</v>
      </c>
    </row>
    <row r="155" spans="3:6" ht="24.95" customHeight="1">
      <c r="C155" s="290">
        <f t="shared" si="7"/>
        <v>31</v>
      </c>
      <c r="D155" s="285" t="s">
        <v>262</v>
      </c>
      <c r="E155" s="286" t="s">
        <v>8</v>
      </c>
      <c r="F155" s="287">
        <v>1</v>
      </c>
    </row>
    <row r="156" spans="3:6" ht="24.95" customHeight="1">
      <c r="C156" s="290">
        <f t="shared" si="7"/>
        <v>32</v>
      </c>
      <c r="D156" s="285" t="s">
        <v>261</v>
      </c>
      <c r="E156" s="286" t="s">
        <v>8</v>
      </c>
      <c r="F156" s="287">
        <v>1</v>
      </c>
    </row>
    <row r="157" spans="3:6" ht="24.95" customHeight="1">
      <c r="C157" s="290">
        <f t="shared" si="7"/>
        <v>33</v>
      </c>
      <c r="D157" s="285" t="s">
        <v>260</v>
      </c>
      <c r="E157" s="286" t="s">
        <v>8</v>
      </c>
      <c r="F157" s="287">
        <v>1</v>
      </c>
    </row>
    <row r="158" spans="3:6" ht="24.95" customHeight="1">
      <c r="C158" s="290">
        <f t="shared" si="7"/>
        <v>34</v>
      </c>
      <c r="D158" s="285" t="s">
        <v>259</v>
      </c>
      <c r="E158" s="286" t="s">
        <v>8</v>
      </c>
      <c r="F158" s="287">
        <v>1</v>
      </c>
    </row>
    <row r="159" spans="3:6" ht="24.95" customHeight="1">
      <c r="C159" s="290">
        <f t="shared" si="7"/>
        <v>35</v>
      </c>
      <c r="D159" s="285" t="s">
        <v>258</v>
      </c>
      <c r="E159" s="286" t="s">
        <v>8</v>
      </c>
      <c r="F159" s="287">
        <v>1</v>
      </c>
    </row>
    <row r="160" spans="3:6" ht="24.95" customHeight="1">
      <c r="C160" s="290">
        <f t="shared" si="7"/>
        <v>36</v>
      </c>
      <c r="D160" s="285" t="s">
        <v>257</v>
      </c>
      <c r="E160" s="286" t="s">
        <v>8</v>
      </c>
      <c r="F160" s="287">
        <v>1</v>
      </c>
    </row>
    <row r="161" spans="3:6" ht="24.95" customHeight="1">
      <c r="C161" s="290">
        <f t="shared" si="7"/>
        <v>37</v>
      </c>
      <c r="D161" s="285" t="s">
        <v>256</v>
      </c>
      <c r="E161" s="286" t="s">
        <v>8</v>
      </c>
      <c r="F161" s="287">
        <v>1</v>
      </c>
    </row>
    <row r="162" spans="3:6" ht="24.95" customHeight="1">
      <c r="C162" s="290">
        <f t="shared" si="7"/>
        <v>38</v>
      </c>
      <c r="D162" s="285" t="s">
        <v>255</v>
      </c>
      <c r="E162" s="286" t="s">
        <v>8</v>
      </c>
      <c r="F162" s="287">
        <v>1</v>
      </c>
    </row>
    <row r="163" spans="3:6" ht="24.95" customHeight="1">
      <c r="C163" s="290">
        <f t="shared" si="7"/>
        <v>39</v>
      </c>
      <c r="D163" s="285" t="s">
        <v>229</v>
      </c>
      <c r="E163" s="286" t="s">
        <v>8</v>
      </c>
      <c r="F163" s="287">
        <v>1</v>
      </c>
    </row>
    <row r="164" spans="3:6" ht="24.95" customHeight="1">
      <c r="C164" s="290">
        <f t="shared" si="7"/>
        <v>40</v>
      </c>
      <c r="D164" s="285" t="s">
        <v>254</v>
      </c>
      <c r="E164" s="286" t="s">
        <v>8</v>
      </c>
      <c r="F164" s="287">
        <v>1</v>
      </c>
    </row>
    <row r="165" spans="3:6" ht="24.95" customHeight="1">
      <c r="C165" s="290">
        <f t="shared" si="7"/>
        <v>41</v>
      </c>
      <c r="D165" s="285" t="s">
        <v>253</v>
      </c>
      <c r="E165" s="286" t="s">
        <v>8</v>
      </c>
      <c r="F165" s="287">
        <v>1</v>
      </c>
    </row>
    <row r="166" spans="3:6" ht="24.95" customHeight="1">
      <c r="C166" s="290">
        <f t="shared" si="7"/>
        <v>42</v>
      </c>
      <c r="D166" s="285" t="s">
        <v>230</v>
      </c>
      <c r="E166" s="286" t="s">
        <v>8</v>
      </c>
      <c r="F166" s="287">
        <v>1</v>
      </c>
    </row>
    <row r="167" spans="3:6" ht="24.95" customHeight="1">
      <c r="C167" s="290">
        <f t="shared" si="7"/>
        <v>43</v>
      </c>
      <c r="D167" s="285" t="s">
        <v>252</v>
      </c>
      <c r="E167" s="286" t="s">
        <v>8</v>
      </c>
      <c r="F167" s="287">
        <v>1</v>
      </c>
    </row>
    <row r="168" spans="3:6" ht="24.95" customHeight="1">
      <c r="C168" s="290">
        <f t="shared" si="7"/>
        <v>44</v>
      </c>
      <c r="D168" s="285" t="s">
        <v>251</v>
      </c>
      <c r="E168" s="286" t="s">
        <v>8</v>
      </c>
      <c r="F168" s="287">
        <v>1</v>
      </c>
    </row>
    <row r="169" spans="3:6" ht="24.95" customHeight="1">
      <c r="C169" s="290">
        <f t="shared" si="7"/>
        <v>45</v>
      </c>
      <c r="D169" s="285" t="s">
        <v>250</v>
      </c>
      <c r="E169" s="286" t="s">
        <v>8</v>
      </c>
      <c r="F169" s="287">
        <v>1</v>
      </c>
    </row>
    <row r="170" spans="3:6" ht="24.95" customHeight="1">
      <c r="C170" s="290">
        <f t="shared" si="7"/>
        <v>46</v>
      </c>
      <c r="D170" s="285" t="s">
        <v>249</v>
      </c>
      <c r="E170" s="286" t="s">
        <v>8</v>
      </c>
      <c r="F170" s="287">
        <v>1</v>
      </c>
    </row>
    <row r="171" spans="3:6" ht="24.95" customHeight="1">
      <c r="C171" s="290">
        <f t="shared" si="7"/>
        <v>47</v>
      </c>
      <c r="D171" s="285" t="s">
        <v>248</v>
      </c>
      <c r="E171" s="286" t="s">
        <v>8</v>
      </c>
      <c r="F171" s="287">
        <v>1</v>
      </c>
    </row>
    <row r="172" spans="3:6" ht="24.95" customHeight="1">
      <c r="C172" s="290">
        <f t="shared" si="7"/>
        <v>48</v>
      </c>
      <c r="D172" s="285" t="s">
        <v>247</v>
      </c>
      <c r="E172" s="286" t="s">
        <v>8</v>
      </c>
      <c r="F172" s="287">
        <v>1</v>
      </c>
    </row>
    <row r="173" spans="3:6" ht="24.95" customHeight="1">
      <c r="C173" s="290">
        <f t="shared" si="7"/>
        <v>49</v>
      </c>
      <c r="D173" s="285" t="s">
        <v>246</v>
      </c>
      <c r="E173" s="286" t="s">
        <v>8</v>
      </c>
      <c r="F173" s="287">
        <v>1</v>
      </c>
    </row>
    <row r="174" spans="3:6" ht="24.95" customHeight="1">
      <c r="C174" s="290">
        <f t="shared" si="7"/>
        <v>50</v>
      </c>
      <c r="D174" s="285" t="s">
        <v>245</v>
      </c>
      <c r="E174" s="286" t="s">
        <v>8</v>
      </c>
      <c r="F174" s="287">
        <v>1</v>
      </c>
    </row>
    <row r="175" spans="3:6" ht="24.95" customHeight="1">
      <c r="C175" s="290">
        <f t="shared" si="7"/>
        <v>51</v>
      </c>
      <c r="D175" s="285" t="s">
        <v>244</v>
      </c>
      <c r="E175" s="286" t="s">
        <v>8</v>
      </c>
      <c r="F175" s="287">
        <v>1</v>
      </c>
    </row>
    <row r="176" spans="3:6" ht="24.95" customHeight="1">
      <c r="C176" s="290">
        <f t="shared" si="7"/>
        <v>52</v>
      </c>
      <c r="D176" s="285" t="s">
        <v>243</v>
      </c>
      <c r="E176" s="286" t="s">
        <v>8</v>
      </c>
      <c r="F176" s="287">
        <v>1</v>
      </c>
    </row>
    <row r="177" spans="3:6" ht="24.95" customHeight="1">
      <c r="C177" s="290">
        <f t="shared" si="7"/>
        <v>53</v>
      </c>
      <c r="D177" s="285" t="s">
        <v>242</v>
      </c>
      <c r="E177" s="286" t="s">
        <v>8</v>
      </c>
      <c r="F177" s="287">
        <v>1</v>
      </c>
    </row>
    <row r="178" spans="3:6" ht="24.95" customHeight="1">
      <c r="C178" s="290">
        <f t="shared" si="7"/>
        <v>54</v>
      </c>
      <c r="D178" s="285" t="s">
        <v>241</v>
      </c>
      <c r="E178" s="286" t="s">
        <v>8</v>
      </c>
      <c r="F178" s="287">
        <v>1</v>
      </c>
    </row>
    <row r="179" spans="3:6" ht="24.95" customHeight="1">
      <c r="C179" s="290">
        <f t="shared" si="7"/>
        <v>55</v>
      </c>
      <c r="D179" s="285" t="s">
        <v>240</v>
      </c>
      <c r="E179" s="286" t="s">
        <v>8</v>
      </c>
      <c r="F179" s="287">
        <v>1</v>
      </c>
    </row>
    <row r="180" spans="3:6" ht="24.95" customHeight="1">
      <c r="C180" s="290">
        <f t="shared" si="7"/>
        <v>56</v>
      </c>
      <c r="D180" s="285" t="s">
        <v>231</v>
      </c>
      <c r="E180" s="286" t="s">
        <v>8</v>
      </c>
      <c r="F180" s="287">
        <v>1</v>
      </c>
    </row>
    <row r="181" spans="3:6" ht="24.95" customHeight="1">
      <c r="C181" s="290">
        <f t="shared" si="7"/>
        <v>57</v>
      </c>
      <c r="D181" s="285" t="s">
        <v>239</v>
      </c>
      <c r="E181" s="286" t="s">
        <v>8</v>
      </c>
      <c r="F181" s="287">
        <v>1</v>
      </c>
    </row>
    <row r="182" spans="3:6" ht="24.95" customHeight="1">
      <c r="C182" s="290">
        <f t="shared" si="7"/>
        <v>58</v>
      </c>
      <c r="D182" s="285" t="s">
        <v>238</v>
      </c>
      <c r="E182" s="286" t="s">
        <v>8</v>
      </c>
      <c r="F182" s="287">
        <v>1</v>
      </c>
    </row>
    <row r="183" spans="3:6" ht="24.95" customHeight="1">
      <c r="C183" s="290">
        <f t="shared" si="7"/>
        <v>59</v>
      </c>
      <c r="D183" s="285" t="s">
        <v>237</v>
      </c>
      <c r="E183" s="286" t="s">
        <v>8</v>
      </c>
      <c r="F183" s="287">
        <v>1</v>
      </c>
    </row>
    <row r="184" spans="3:6" ht="24.95" customHeight="1">
      <c r="C184" s="290">
        <f>1+C183</f>
        <v>60</v>
      </c>
      <c r="D184" s="285" t="s">
        <v>236</v>
      </c>
      <c r="E184" s="286" t="s">
        <v>8</v>
      </c>
      <c r="F184" s="287">
        <v>1</v>
      </c>
    </row>
    <row r="185" spans="3:6" ht="24.95" customHeight="1">
      <c r="C185" s="290">
        <f>1+C184</f>
        <v>61</v>
      </c>
      <c r="D185" s="285" t="s">
        <v>235</v>
      </c>
      <c r="E185" s="286" t="s">
        <v>8</v>
      </c>
      <c r="F185" s="287">
        <v>1</v>
      </c>
    </row>
    <row r="186" spans="3:6" ht="24.95" customHeight="1">
      <c r="C186" s="290">
        <f>1+C185</f>
        <v>62</v>
      </c>
      <c r="D186" s="285" t="s">
        <v>234</v>
      </c>
      <c r="E186" s="286" t="s">
        <v>8</v>
      </c>
      <c r="F186" s="287">
        <v>1</v>
      </c>
    </row>
    <row r="187" spans="3:6" ht="24.95" customHeight="1">
      <c r="C187" s="290">
        <f>1+C186</f>
        <v>63</v>
      </c>
      <c r="D187" s="285" t="s">
        <v>233</v>
      </c>
      <c r="E187" s="286" t="s">
        <v>8</v>
      </c>
      <c r="F187" s="287">
        <v>1</v>
      </c>
    </row>
    <row r="188" spans="3:6" ht="24.95" customHeight="1">
      <c r="C188" s="286">
        <f>1+C187</f>
        <v>64</v>
      </c>
      <c r="D188" s="285" t="s">
        <v>232</v>
      </c>
      <c r="E188" s="286" t="s">
        <v>8</v>
      </c>
      <c r="F188" s="287">
        <v>1</v>
      </c>
    </row>
    <row r="189" spans="3:6" ht="12.6" customHeight="1">
      <c r="C189" s="280"/>
      <c r="D189" s="280"/>
      <c r="E189" s="280"/>
      <c r="F189" s="280"/>
    </row>
    <row r="190" spans="3:6" ht="24.95" customHeight="1">
      <c r="C190" s="349" t="s">
        <v>567</v>
      </c>
      <c r="D190" s="349"/>
      <c r="E190" s="349"/>
      <c r="F190" s="349"/>
    </row>
    <row r="191" spans="3:6" ht="24.95" customHeight="1">
      <c r="C191" s="281" t="s">
        <v>141</v>
      </c>
      <c r="D191" s="282" t="s">
        <v>571</v>
      </c>
      <c r="E191" s="283" t="s">
        <v>3</v>
      </c>
      <c r="F191" s="281" t="s">
        <v>1</v>
      </c>
    </row>
    <row r="192" spans="3:6" ht="24.95" customHeight="1">
      <c r="C192" s="286">
        <v>1</v>
      </c>
      <c r="D192" s="302" t="s">
        <v>357</v>
      </c>
      <c r="E192" s="286" t="s">
        <v>8</v>
      </c>
      <c r="F192" s="287">
        <v>10</v>
      </c>
    </row>
    <row r="193" spans="3:6" ht="24.95" customHeight="1">
      <c r="C193" s="286">
        <f t="shared" ref="C193:C203" si="8">1+C192</f>
        <v>2</v>
      </c>
      <c r="D193" s="302" t="s">
        <v>357</v>
      </c>
      <c r="E193" s="286" t="s">
        <v>8</v>
      </c>
      <c r="F193" s="287">
        <v>20</v>
      </c>
    </row>
    <row r="194" spans="3:6" ht="24.95" customHeight="1">
      <c r="C194" s="290">
        <f t="shared" si="8"/>
        <v>3</v>
      </c>
      <c r="D194" s="302" t="s">
        <v>357</v>
      </c>
      <c r="E194" s="286" t="s">
        <v>8</v>
      </c>
      <c r="F194" s="287">
        <v>20</v>
      </c>
    </row>
    <row r="195" spans="3:6" ht="24.95" customHeight="1">
      <c r="C195" s="286">
        <f t="shared" si="8"/>
        <v>4</v>
      </c>
      <c r="D195" s="302" t="s">
        <v>358</v>
      </c>
      <c r="E195" s="286" t="s">
        <v>8</v>
      </c>
      <c r="F195" s="287">
        <v>3</v>
      </c>
    </row>
    <row r="196" spans="3:6" ht="24.95" customHeight="1">
      <c r="C196" s="286">
        <f t="shared" si="8"/>
        <v>5</v>
      </c>
      <c r="D196" s="302" t="s">
        <v>358</v>
      </c>
      <c r="E196" s="286" t="s">
        <v>8</v>
      </c>
      <c r="F196" s="287">
        <v>20</v>
      </c>
    </row>
    <row r="197" spans="3:6" ht="24.95" customHeight="1">
      <c r="C197" s="286">
        <f t="shared" si="8"/>
        <v>6</v>
      </c>
      <c r="D197" s="302" t="s">
        <v>359</v>
      </c>
      <c r="E197" s="286" t="s">
        <v>8</v>
      </c>
      <c r="F197" s="287">
        <v>20</v>
      </c>
    </row>
    <row r="198" spans="3:6" ht="24.95" customHeight="1">
      <c r="C198" s="286">
        <f t="shared" si="8"/>
        <v>7</v>
      </c>
      <c r="D198" s="302" t="s">
        <v>360</v>
      </c>
      <c r="E198" s="286" t="s">
        <v>8</v>
      </c>
      <c r="F198" s="287">
        <v>5</v>
      </c>
    </row>
    <row r="199" spans="3:6" ht="24.95" customHeight="1">
      <c r="C199" s="286">
        <f t="shared" si="8"/>
        <v>8</v>
      </c>
      <c r="D199" s="302" t="s">
        <v>361</v>
      </c>
      <c r="E199" s="286" t="s">
        <v>142</v>
      </c>
      <c r="F199" s="287">
        <v>5</v>
      </c>
    </row>
    <row r="200" spans="3:6" ht="24.95" customHeight="1">
      <c r="C200" s="286">
        <f t="shared" si="8"/>
        <v>9</v>
      </c>
      <c r="D200" s="302" t="s">
        <v>362</v>
      </c>
      <c r="E200" s="286" t="s">
        <v>142</v>
      </c>
      <c r="F200" s="287">
        <v>3</v>
      </c>
    </row>
    <row r="201" spans="3:6" ht="24.95" customHeight="1">
      <c r="C201" s="286">
        <f t="shared" si="8"/>
        <v>10</v>
      </c>
      <c r="D201" s="302" t="s">
        <v>363</v>
      </c>
      <c r="E201" s="286" t="s">
        <v>8</v>
      </c>
      <c r="F201" s="287">
        <v>100</v>
      </c>
    </row>
    <row r="202" spans="3:6" ht="24.95" customHeight="1">
      <c r="C202" s="286">
        <f t="shared" si="8"/>
        <v>11</v>
      </c>
      <c r="D202" s="302" t="s">
        <v>364</v>
      </c>
      <c r="E202" s="286" t="s">
        <v>8</v>
      </c>
      <c r="F202" s="287">
        <v>10</v>
      </c>
    </row>
    <row r="203" spans="3:6" ht="24.95" customHeight="1">
      <c r="C203" s="286">
        <f t="shared" si="8"/>
        <v>12</v>
      </c>
      <c r="D203" s="302" t="s">
        <v>365</v>
      </c>
      <c r="E203" s="286" t="s">
        <v>8</v>
      </c>
      <c r="F203" s="303">
        <v>10</v>
      </c>
    </row>
    <row r="204" spans="3:6" ht="24.95" customHeight="1">
      <c r="C204" s="286">
        <f>1+C203</f>
        <v>13</v>
      </c>
      <c r="D204" s="302" t="s">
        <v>366</v>
      </c>
      <c r="E204" s="286" t="s">
        <v>8</v>
      </c>
      <c r="F204" s="287">
        <v>20</v>
      </c>
    </row>
    <row r="205" spans="3:6" ht="24.95" customHeight="1">
      <c r="C205" s="286">
        <f>1+C204</f>
        <v>14</v>
      </c>
      <c r="D205" s="302" t="s">
        <v>367</v>
      </c>
      <c r="E205" s="286" t="s">
        <v>8</v>
      </c>
      <c r="F205" s="287">
        <v>30</v>
      </c>
    </row>
    <row r="206" spans="3:6" ht="24.95" customHeight="1">
      <c r="C206" s="286">
        <f t="shared" ref="C206:C251" si="9">1+C205</f>
        <v>15</v>
      </c>
      <c r="D206" s="302" t="s">
        <v>368</v>
      </c>
      <c r="E206" s="286" t="s">
        <v>8</v>
      </c>
      <c r="F206" s="287">
        <v>20</v>
      </c>
    </row>
    <row r="207" spans="3:6" ht="24.95" customHeight="1">
      <c r="C207" s="286">
        <f t="shared" si="9"/>
        <v>16</v>
      </c>
      <c r="D207" s="302" t="s">
        <v>369</v>
      </c>
      <c r="E207" s="286" t="s">
        <v>8</v>
      </c>
      <c r="F207" s="287">
        <v>20</v>
      </c>
    </row>
    <row r="208" spans="3:6" ht="24.95" customHeight="1">
      <c r="C208" s="286">
        <f t="shared" si="9"/>
        <v>17</v>
      </c>
      <c r="D208" s="302" t="s">
        <v>370</v>
      </c>
      <c r="E208" s="286" t="s">
        <v>8</v>
      </c>
      <c r="F208" s="287">
        <v>20</v>
      </c>
    </row>
    <row r="209" spans="3:6" ht="24.95" customHeight="1">
      <c r="C209" s="286">
        <f t="shared" si="9"/>
        <v>18</v>
      </c>
      <c r="D209" s="302" t="s">
        <v>371</v>
      </c>
      <c r="E209" s="286" t="s">
        <v>8</v>
      </c>
      <c r="F209" s="287">
        <v>20</v>
      </c>
    </row>
    <row r="210" spans="3:6" ht="24.95" customHeight="1">
      <c r="C210" s="286">
        <f t="shared" si="9"/>
        <v>19</v>
      </c>
      <c r="D210" s="302" t="s">
        <v>372</v>
      </c>
      <c r="E210" s="286" t="s">
        <v>8</v>
      </c>
      <c r="F210" s="287">
        <v>10</v>
      </c>
    </row>
    <row r="211" spans="3:6" ht="24.95" customHeight="1">
      <c r="C211" s="286">
        <f t="shared" si="9"/>
        <v>20</v>
      </c>
      <c r="D211" s="302" t="s">
        <v>373</v>
      </c>
      <c r="E211" s="286" t="s">
        <v>142</v>
      </c>
      <c r="F211" s="287">
        <v>1</v>
      </c>
    </row>
    <row r="212" spans="3:6" ht="24.95" customHeight="1">
      <c r="C212" s="286">
        <f t="shared" si="9"/>
        <v>21</v>
      </c>
      <c r="D212" s="302" t="s">
        <v>374</v>
      </c>
      <c r="E212" s="286" t="s">
        <v>142</v>
      </c>
      <c r="F212" s="287">
        <v>1</v>
      </c>
    </row>
    <row r="213" spans="3:6" ht="24.95" customHeight="1">
      <c r="C213" s="286">
        <f t="shared" si="9"/>
        <v>22</v>
      </c>
      <c r="D213" s="302" t="s">
        <v>375</v>
      </c>
      <c r="E213" s="286" t="s">
        <v>8</v>
      </c>
      <c r="F213" s="287">
        <v>20</v>
      </c>
    </row>
    <row r="214" spans="3:6" ht="24.95" customHeight="1">
      <c r="C214" s="286">
        <f t="shared" si="9"/>
        <v>23</v>
      </c>
      <c r="D214" s="302" t="s">
        <v>376</v>
      </c>
      <c r="E214" s="286" t="s">
        <v>8</v>
      </c>
      <c r="F214" s="287">
        <v>20</v>
      </c>
    </row>
    <row r="215" spans="3:6" ht="24.95" customHeight="1">
      <c r="C215" s="286">
        <f t="shared" si="9"/>
        <v>24</v>
      </c>
      <c r="D215" s="302" t="s">
        <v>376</v>
      </c>
      <c r="E215" s="286" t="s">
        <v>8</v>
      </c>
      <c r="F215" s="287">
        <v>20</v>
      </c>
    </row>
    <row r="216" spans="3:6" ht="24.95" customHeight="1">
      <c r="C216" s="286">
        <f t="shared" si="9"/>
        <v>25</v>
      </c>
      <c r="D216" s="302" t="s">
        <v>377</v>
      </c>
      <c r="E216" s="286" t="s">
        <v>8</v>
      </c>
      <c r="F216" s="287">
        <v>10</v>
      </c>
    </row>
    <row r="217" spans="3:6" ht="24.95" customHeight="1">
      <c r="C217" s="286">
        <f t="shared" si="9"/>
        <v>26</v>
      </c>
      <c r="D217" s="302" t="s">
        <v>378</v>
      </c>
      <c r="E217" s="286" t="s">
        <v>8</v>
      </c>
      <c r="F217" s="287">
        <v>20</v>
      </c>
    </row>
    <row r="218" spans="3:6" ht="24.95" customHeight="1">
      <c r="C218" s="286">
        <f t="shared" si="9"/>
        <v>27</v>
      </c>
      <c r="D218" s="302" t="s">
        <v>379</v>
      </c>
      <c r="E218" s="286" t="s">
        <v>142</v>
      </c>
      <c r="F218" s="287">
        <v>10</v>
      </c>
    </row>
    <row r="219" spans="3:6" ht="24.95" customHeight="1">
      <c r="C219" s="286">
        <f t="shared" si="9"/>
        <v>28</v>
      </c>
      <c r="D219" s="302" t="s">
        <v>380</v>
      </c>
      <c r="E219" s="286" t="s">
        <v>8</v>
      </c>
      <c r="F219" s="287">
        <v>2</v>
      </c>
    </row>
    <row r="220" spans="3:6" ht="24.95" customHeight="1">
      <c r="C220" s="286">
        <f t="shared" si="9"/>
        <v>29</v>
      </c>
      <c r="D220" s="302" t="s">
        <v>576</v>
      </c>
      <c r="E220" s="286" t="s">
        <v>8</v>
      </c>
      <c r="F220" s="287">
        <v>10</v>
      </c>
    </row>
    <row r="221" spans="3:6" ht="24.95" customHeight="1">
      <c r="C221" s="286">
        <f t="shared" si="9"/>
        <v>30</v>
      </c>
      <c r="D221" s="302" t="s">
        <v>466</v>
      </c>
      <c r="E221" s="286" t="s">
        <v>8</v>
      </c>
      <c r="F221" s="287">
        <v>2</v>
      </c>
    </row>
    <row r="222" spans="3:6" ht="24.95" customHeight="1">
      <c r="C222" s="286">
        <f t="shared" si="9"/>
        <v>31</v>
      </c>
      <c r="D222" s="302" t="s">
        <v>381</v>
      </c>
      <c r="E222" s="286" t="s">
        <v>8</v>
      </c>
      <c r="F222" s="287">
        <v>5</v>
      </c>
    </row>
    <row r="223" spans="3:6" ht="24.95" customHeight="1">
      <c r="C223" s="286">
        <f t="shared" si="9"/>
        <v>32</v>
      </c>
      <c r="D223" s="302" t="s">
        <v>382</v>
      </c>
      <c r="E223" s="286" t="s">
        <v>8</v>
      </c>
      <c r="F223" s="287">
        <v>1</v>
      </c>
    </row>
    <row r="224" spans="3:6" ht="24.95" customHeight="1">
      <c r="C224" s="286">
        <f t="shared" si="9"/>
        <v>33</v>
      </c>
      <c r="D224" s="288" t="s">
        <v>467</v>
      </c>
      <c r="E224" s="281" t="s">
        <v>142</v>
      </c>
      <c r="F224" s="281">
        <v>1</v>
      </c>
    </row>
    <row r="225" spans="3:6" ht="24.95" customHeight="1">
      <c r="C225" s="286"/>
      <c r="D225" s="302" t="s">
        <v>383</v>
      </c>
      <c r="E225" s="286"/>
      <c r="F225" s="287"/>
    </row>
    <row r="226" spans="3:6" ht="24.95" customHeight="1">
      <c r="C226" s="286"/>
      <c r="D226" s="302" t="s">
        <v>384</v>
      </c>
      <c r="E226" s="286"/>
      <c r="F226" s="287"/>
    </row>
    <row r="227" spans="3:6" ht="24.95" customHeight="1">
      <c r="C227" s="286"/>
      <c r="D227" s="302" t="s">
        <v>385</v>
      </c>
      <c r="E227" s="286"/>
      <c r="F227" s="287"/>
    </row>
    <row r="228" spans="3:6" ht="24.95" customHeight="1">
      <c r="C228" s="286"/>
      <c r="D228" s="302" t="s">
        <v>386</v>
      </c>
      <c r="E228" s="286"/>
      <c r="F228" s="287"/>
    </row>
    <row r="229" spans="3:6" ht="24.95" customHeight="1">
      <c r="C229" s="286"/>
      <c r="D229" s="302" t="s">
        <v>387</v>
      </c>
      <c r="E229" s="286"/>
      <c r="F229" s="287"/>
    </row>
    <row r="230" spans="3:6" ht="11.45" customHeight="1">
      <c r="C230" s="280"/>
      <c r="D230" s="280"/>
      <c r="E230" s="280"/>
      <c r="F230" s="280"/>
    </row>
    <row r="231" spans="3:6" ht="24.95" customHeight="1">
      <c r="C231" s="349" t="s">
        <v>568</v>
      </c>
      <c r="D231" s="349"/>
      <c r="E231" s="349"/>
      <c r="F231" s="349"/>
    </row>
    <row r="232" spans="3:6" ht="24.95" customHeight="1">
      <c r="C232" s="281" t="s">
        <v>141</v>
      </c>
      <c r="D232" s="282" t="s">
        <v>571</v>
      </c>
      <c r="E232" s="283" t="s">
        <v>3</v>
      </c>
      <c r="F232" s="281" t="s">
        <v>1</v>
      </c>
    </row>
    <row r="233" spans="3:6" ht="24.95" customHeight="1">
      <c r="C233" s="286">
        <v>1</v>
      </c>
      <c r="D233" s="302" t="s">
        <v>388</v>
      </c>
      <c r="E233" s="286" t="s">
        <v>8</v>
      </c>
      <c r="F233" s="287">
        <v>1</v>
      </c>
    </row>
    <row r="234" spans="3:6" ht="24.95" customHeight="1">
      <c r="C234" s="286">
        <f t="shared" ref="C234:C247" si="10">1+C233</f>
        <v>2</v>
      </c>
      <c r="D234" s="302" t="s">
        <v>389</v>
      </c>
      <c r="E234" s="286" t="s">
        <v>8</v>
      </c>
      <c r="F234" s="287">
        <v>1</v>
      </c>
    </row>
    <row r="235" spans="3:6" ht="24.95" customHeight="1">
      <c r="C235" s="286">
        <f t="shared" si="10"/>
        <v>3</v>
      </c>
      <c r="D235" s="302" t="s">
        <v>390</v>
      </c>
      <c r="E235" s="286" t="s">
        <v>142</v>
      </c>
      <c r="F235" s="287">
        <v>1</v>
      </c>
    </row>
    <row r="236" spans="3:6" ht="24.95" customHeight="1">
      <c r="C236" s="286">
        <f t="shared" si="10"/>
        <v>4</v>
      </c>
      <c r="D236" s="302" t="s">
        <v>391</v>
      </c>
      <c r="E236" s="286" t="s">
        <v>142</v>
      </c>
      <c r="F236" s="287">
        <v>1</v>
      </c>
    </row>
    <row r="237" spans="3:6" ht="24.95" customHeight="1">
      <c r="C237" s="286">
        <f t="shared" si="10"/>
        <v>5</v>
      </c>
      <c r="D237" s="302" t="s">
        <v>392</v>
      </c>
      <c r="E237" s="286" t="s">
        <v>142</v>
      </c>
      <c r="F237" s="287">
        <v>1</v>
      </c>
    </row>
    <row r="238" spans="3:6" ht="24.95" customHeight="1">
      <c r="C238" s="286">
        <f t="shared" si="10"/>
        <v>6</v>
      </c>
      <c r="D238" s="302" t="s">
        <v>393</v>
      </c>
      <c r="E238" s="286" t="s">
        <v>142</v>
      </c>
      <c r="F238" s="287">
        <v>5</v>
      </c>
    </row>
    <row r="239" spans="3:6" ht="24.95" customHeight="1">
      <c r="C239" s="286">
        <f t="shared" si="10"/>
        <v>7</v>
      </c>
      <c r="D239" s="302" t="s">
        <v>394</v>
      </c>
      <c r="E239" s="286" t="s">
        <v>142</v>
      </c>
      <c r="F239" s="287">
        <v>1</v>
      </c>
    </row>
    <row r="240" spans="3:6" ht="24.95" customHeight="1">
      <c r="C240" s="286">
        <f t="shared" si="10"/>
        <v>8</v>
      </c>
      <c r="D240" s="302" t="s">
        <v>395</v>
      </c>
      <c r="E240" s="286" t="s">
        <v>8</v>
      </c>
      <c r="F240" s="287">
        <v>1</v>
      </c>
    </row>
    <row r="241" spans="3:6" ht="24.95" customHeight="1">
      <c r="C241" s="286">
        <f t="shared" si="10"/>
        <v>9</v>
      </c>
      <c r="D241" s="302" t="s">
        <v>396</v>
      </c>
      <c r="E241" s="286" t="s">
        <v>142</v>
      </c>
      <c r="F241" s="287">
        <v>1</v>
      </c>
    </row>
    <row r="242" spans="3:6" ht="24.95" customHeight="1">
      <c r="C242" s="286">
        <f t="shared" si="10"/>
        <v>10</v>
      </c>
      <c r="D242" s="302" t="s">
        <v>397</v>
      </c>
      <c r="E242" s="286" t="s">
        <v>8</v>
      </c>
      <c r="F242" s="287">
        <v>5</v>
      </c>
    </row>
    <row r="243" spans="3:6" ht="24.95" customHeight="1">
      <c r="C243" s="286">
        <f t="shared" si="10"/>
        <v>11</v>
      </c>
      <c r="D243" s="302" t="s">
        <v>398</v>
      </c>
      <c r="E243" s="286" t="s">
        <v>142</v>
      </c>
      <c r="F243" s="287">
        <v>1</v>
      </c>
    </row>
    <row r="244" spans="3:6" ht="24.95" customHeight="1">
      <c r="C244" s="286">
        <f t="shared" si="10"/>
        <v>12</v>
      </c>
      <c r="D244" s="302" t="s">
        <v>399</v>
      </c>
      <c r="E244" s="286" t="s">
        <v>142</v>
      </c>
      <c r="F244" s="287">
        <v>1</v>
      </c>
    </row>
    <row r="245" spans="3:6" ht="24.95" customHeight="1">
      <c r="C245" s="286">
        <f t="shared" si="10"/>
        <v>13</v>
      </c>
      <c r="D245" s="302" t="s">
        <v>400</v>
      </c>
      <c r="E245" s="286" t="s">
        <v>142</v>
      </c>
      <c r="F245" s="287">
        <v>1</v>
      </c>
    </row>
    <row r="246" spans="3:6" ht="24.95" customHeight="1">
      <c r="C246" s="286">
        <f t="shared" si="10"/>
        <v>14</v>
      </c>
      <c r="D246" s="302" t="s">
        <v>401</v>
      </c>
      <c r="E246" s="286" t="s">
        <v>142</v>
      </c>
      <c r="F246" s="287">
        <v>1</v>
      </c>
    </row>
    <row r="247" spans="3:6" ht="24.95" customHeight="1">
      <c r="C247" s="286">
        <f t="shared" si="10"/>
        <v>15</v>
      </c>
      <c r="D247" s="302" t="s">
        <v>402</v>
      </c>
      <c r="E247" s="286" t="s">
        <v>8</v>
      </c>
      <c r="F247" s="287">
        <v>1</v>
      </c>
    </row>
    <row r="248" spans="3:6" ht="24.95" customHeight="1">
      <c r="C248" s="286">
        <f t="shared" si="9"/>
        <v>16</v>
      </c>
      <c r="D248" s="302" t="s">
        <v>403</v>
      </c>
      <c r="E248" s="286" t="s">
        <v>142</v>
      </c>
      <c r="F248" s="287">
        <v>1</v>
      </c>
    </row>
    <row r="249" spans="3:6" ht="24.95" customHeight="1">
      <c r="C249" s="286">
        <f t="shared" si="9"/>
        <v>17</v>
      </c>
      <c r="D249" s="302" t="s">
        <v>404</v>
      </c>
      <c r="E249" s="286" t="s">
        <v>142</v>
      </c>
      <c r="F249" s="287">
        <v>1</v>
      </c>
    </row>
    <row r="250" spans="3:6" ht="24.95" customHeight="1">
      <c r="C250" s="286">
        <f t="shared" si="9"/>
        <v>18</v>
      </c>
      <c r="D250" s="302" t="s">
        <v>405</v>
      </c>
      <c r="E250" s="286" t="s">
        <v>142</v>
      </c>
      <c r="F250" s="287">
        <v>1</v>
      </c>
    </row>
    <row r="251" spans="3:6" ht="24.95" customHeight="1">
      <c r="C251" s="286">
        <f t="shared" si="9"/>
        <v>19</v>
      </c>
      <c r="D251" s="302" t="s">
        <v>406</v>
      </c>
      <c r="E251" s="286" t="s">
        <v>142</v>
      </c>
      <c r="F251" s="287">
        <v>1</v>
      </c>
    </row>
    <row r="252" spans="3:6" ht="15" customHeight="1">
      <c r="C252" s="280"/>
      <c r="D252" s="280"/>
      <c r="E252" s="280"/>
      <c r="F252" s="280"/>
    </row>
    <row r="253" spans="3:6" ht="24.95" customHeight="1">
      <c r="C253" s="349" t="s">
        <v>569</v>
      </c>
      <c r="D253" s="349"/>
      <c r="E253" s="349"/>
      <c r="F253" s="349"/>
    </row>
    <row r="254" spans="3:6" ht="24.95" customHeight="1">
      <c r="C254" s="281" t="s">
        <v>141</v>
      </c>
      <c r="D254" s="282" t="s">
        <v>571</v>
      </c>
      <c r="E254" s="283" t="s">
        <v>3</v>
      </c>
      <c r="F254" s="281" t="s">
        <v>1</v>
      </c>
    </row>
    <row r="255" spans="3:6" ht="24.95" customHeight="1">
      <c r="C255" s="286">
        <v>1</v>
      </c>
      <c r="D255" s="299" t="s">
        <v>407</v>
      </c>
      <c r="E255" s="286" t="s">
        <v>8</v>
      </c>
      <c r="F255" s="287">
        <v>1</v>
      </c>
    </row>
    <row r="256" spans="3:6" ht="24.95" customHeight="1">
      <c r="C256" s="286">
        <f>1+C255</f>
        <v>2</v>
      </c>
      <c r="D256" s="299" t="s">
        <v>408</v>
      </c>
      <c r="E256" s="286" t="s">
        <v>8</v>
      </c>
      <c r="F256" s="287">
        <v>1</v>
      </c>
    </row>
    <row r="257" spans="3:6" ht="24.95" customHeight="1">
      <c r="C257" s="286">
        <f t="shared" ref="C257:C305" si="11">1+C256</f>
        <v>3</v>
      </c>
      <c r="D257" s="299" t="s">
        <v>409</v>
      </c>
      <c r="E257" s="286" t="s">
        <v>142</v>
      </c>
      <c r="F257" s="287">
        <v>5</v>
      </c>
    </row>
    <row r="258" spans="3:6" ht="24.95" customHeight="1">
      <c r="C258" s="286">
        <f t="shared" si="11"/>
        <v>4</v>
      </c>
      <c r="D258" s="299" t="s">
        <v>411</v>
      </c>
      <c r="E258" s="286" t="s">
        <v>8</v>
      </c>
      <c r="F258" s="287">
        <v>1</v>
      </c>
    </row>
    <row r="259" spans="3:6" ht="24.95" customHeight="1">
      <c r="C259" s="286">
        <f t="shared" si="11"/>
        <v>5</v>
      </c>
      <c r="D259" s="299" t="s">
        <v>410</v>
      </c>
      <c r="E259" s="286" t="s">
        <v>8</v>
      </c>
      <c r="F259" s="287">
        <v>1</v>
      </c>
    </row>
    <row r="260" spans="3:6" ht="24.95" customHeight="1">
      <c r="C260" s="286">
        <f t="shared" si="11"/>
        <v>6</v>
      </c>
      <c r="D260" s="299" t="s">
        <v>412</v>
      </c>
      <c r="E260" s="286" t="s">
        <v>8</v>
      </c>
      <c r="F260" s="287">
        <v>1</v>
      </c>
    </row>
    <row r="261" spans="3:6" ht="24.95" customHeight="1">
      <c r="C261" s="286">
        <f t="shared" si="11"/>
        <v>7</v>
      </c>
      <c r="D261" s="299" t="s">
        <v>413</v>
      </c>
      <c r="E261" s="286" t="s">
        <v>8</v>
      </c>
      <c r="F261" s="287">
        <v>1</v>
      </c>
    </row>
    <row r="262" spans="3:6" ht="24.95" customHeight="1">
      <c r="C262" s="286">
        <f t="shared" si="11"/>
        <v>8</v>
      </c>
      <c r="D262" s="299" t="s">
        <v>414</v>
      </c>
      <c r="E262" s="286" t="s">
        <v>142</v>
      </c>
      <c r="F262" s="287">
        <v>10</v>
      </c>
    </row>
    <row r="263" spans="3:6" ht="24.95" customHeight="1">
      <c r="C263" s="286">
        <f t="shared" si="11"/>
        <v>9</v>
      </c>
      <c r="D263" s="299" t="s">
        <v>415</v>
      </c>
      <c r="E263" s="286" t="s">
        <v>142</v>
      </c>
      <c r="F263" s="287">
        <v>5</v>
      </c>
    </row>
    <row r="264" spans="3:6" ht="24.95" customHeight="1">
      <c r="C264" s="286">
        <f t="shared" si="11"/>
        <v>10</v>
      </c>
      <c r="D264" s="299" t="s">
        <v>416</v>
      </c>
      <c r="E264" s="286" t="s">
        <v>8</v>
      </c>
      <c r="F264" s="287">
        <v>5</v>
      </c>
    </row>
    <row r="265" spans="3:6" ht="24.95" customHeight="1">
      <c r="C265" s="286">
        <f t="shared" si="11"/>
        <v>11</v>
      </c>
      <c r="D265" s="299" t="s">
        <v>417</v>
      </c>
      <c r="E265" s="286" t="s">
        <v>142</v>
      </c>
      <c r="F265" s="287">
        <v>1</v>
      </c>
    </row>
    <row r="266" spans="3:6" ht="24.95" customHeight="1">
      <c r="C266" s="286">
        <f t="shared" si="11"/>
        <v>12</v>
      </c>
      <c r="D266" s="299" t="s">
        <v>418</v>
      </c>
      <c r="E266" s="286" t="s">
        <v>142</v>
      </c>
      <c r="F266" s="287">
        <v>5</v>
      </c>
    </row>
    <row r="267" spans="3:6" ht="24.95" customHeight="1">
      <c r="C267" s="286">
        <f t="shared" si="11"/>
        <v>13</v>
      </c>
      <c r="D267" s="299" t="s">
        <v>419</v>
      </c>
      <c r="E267" s="286" t="s">
        <v>142</v>
      </c>
      <c r="F267" s="287">
        <v>5</v>
      </c>
    </row>
    <row r="268" spans="3:6" ht="24.95" customHeight="1">
      <c r="C268" s="286">
        <f>1+C267</f>
        <v>14</v>
      </c>
      <c r="D268" s="299" t="s">
        <v>557</v>
      </c>
      <c r="E268" s="286" t="s">
        <v>142</v>
      </c>
      <c r="F268" s="287">
        <v>1</v>
      </c>
    </row>
    <row r="269" spans="3:6" ht="24.95" customHeight="1">
      <c r="C269" s="286">
        <f t="shared" si="11"/>
        <v>15</v>
      </c>
      <c r="D269" s="299" t="s">
        <v>420</v>
      </c>
      <c r="E269" s="286" t="s">
        <v>8</v>
      </c>
      <c r="F269" s="287">
        <v>1</v>
      </c>
    </row>
    <row r="270" spans="3:6" ht="24.95" customHeight="1">
      <c r="C270" s="286">
        <f t="shared" si="11"/>
        <v>16</v>
      </c>
      <c r="D270" s="299" t="s">
        <v>421</v>
      </c>
      <c r="E270" s="286" t="s">
        <v>8</v>
      </c>
      <c r="F270" s="287">
        <v>1</v>
      </c>
    </row>
    <row r="271" spans="3:6" ht="24.95" customHeight="1">
      <c r="C271" s="286">
        <f t="shared" si="11"/>
        <v>17</v>
      </c>
      <c r="D271" s="299" t="s">
        <v>422</v>
      </c>
      <c r="E271" s="286" t="s">
        <v>8</v>
      </c>
      <c r="F271" s="287">
        <v>1</v>
      </c>
    </row>
    <row r="272" spans="3:6" ht="24.95" customHeight="1">
      <c r="C272" s="286">
        <f t="shared" si="11"/>
        <v>18</v>
      </c>
      <c r="D272" s="299" t="s">
        <v>423</v>
      </c>
      <c r="E272" s="286" t="s">
        <v>8</v>
      </c>
      <c r="F272" s="287">
        <v>2</v>
      </c>
    </row>
    <row r="273" spans="3:6" ht="24.95" customHeight="1">
      <c r="C273" s="286">
        <f t="shared" si="11"/>
        <v>19</v>
      </c>
      <c r="D273" s="299" t="s">
        <v>424</v>
      </c>
      <c r="E273" s="286" t="s">
        <v>8</v>
      </c>
      <c r="F273" s="287">
        <v>7</v>
      </c>
    </row>
    <row r="274" spans="3:6" ht="24.95" customHeight="1">
      <c r="C274" s="286">
        <f t="shared" si="11"/>
        <v>20</v>
      </c>
      <c r="D274" s="299" t="s">
        <v>425</v>
      </c>
      <c r="E274" s="286" t="s">
        <v>8</v>
      </c>
      <c r="F274" s="287">
        <v>2</v>
      </c>
    </row>
    <row r="275" spans="3:6" ht="24.95" customHeight="1">
      <c r="C275" s="286">
        <f t="shared" si="11"/>
        <v>21</v>
      </c>
      <c r="D275" s="299" t="s">
        <v>426</v>
      </c>
      <c r="E275" s="286" t="s">
        <v>8</v>
      </c>
      <c r="F275" s="287">
        <v>1</v>
      </c>
    </row>
    <row r="276" spans="3:6" ht="24.95" customHeight="1">
      <c r="C276" s="286">
        <f t="shared" si="11"/>
        <v>22</v>
      </c>
      <c r="D276" s="299" t="s">
        <v>427</v>
      </c>
      <c r="E276" s="286" t="s">
        <v>8</v>
      </c>
      <c r="F276" s="287">
        <v>1</v>
      </c>
    </row>
    <row r="277" spans="3:6" ht="24.95" customHeight="1">
      <c r="C277" s="286">
        <f t="shared" si="11"/>
        <v>23</v>
      </c>
      <c r="D277" s="299" t="s">
        <v>428</v>
      </c>
      <c r="E277" s="286" t="s">
        <v>8</v>
      </c>
      <c r="F277" s="287">
        <v>1</v>
      </c>
    </row>
    <row r="278" spans="3:6" ht="24.95" customHeight="1">
      <c r="C278" s="286">
        <f t="shared" si="11"/>
        <v>24</v>
      </c>
      <c r="D278" s="299" t="s">
        <v>429</v>
      </c>
      <c r="E278" s="286" t="s">
        <v>142</v>
      </c>
      <c r="F278" s="287">
        <v>1</v>
      </c>
    </row>
    <row r="279" spans="3:6" ht="24.95" customHeight="1">
      <c r="C279" s="286">
        <f t="shared" si="11"/>
        <v>25</v>
      </c>
      <c r="D279" s="299" t="s">
        <v>430</v>
      </c>
      <c r="E279" s="286" t="s">
        <v>8</v>
      </c>
      <c r="F279" s="287">
        <v>1</v>
      </c>
    </row>
    <row r="280" spans="3:6" ht="24.95" customHeight="1">
      <c r="C280" s="286">
        <f t="shared" si="11"/>
        <v>26</v>
      </c>
      <c r="D280" s="299" t="s">
        <v>431</v>
      </c>
      <c r="E280" s="286" t="s">
        <v>8</v>
      </c>
      <c r="F280" s="287">
        <v>1</v>
      </c>
    </row>
    <row r="281" spans="3:6" ht="24.95" customHeight="1">
      <c r="C281" s="286">
        <f t="shared" si="11"/>
        <v>27</v>
      </c>
      <c r="D281" s="299" t="s">
        <v>432</v>
      </c>
      <c r="E281" s="286" t="s">
        <v>8</v>
      </c>
      <c r="F281" s="287">
        <v>1</v>
      </c>
    </row>
    <row r="282" spans="3:6" ht="24.95" customHeight="1">
      <c r="C282" s="286">
        <f t="shared" si="11"/>
        <v>28</v>
      </c>
      <c r="D282" s="299" t="s">
        <v>433</v>
      </c>
      <c r="E282" s="286" t="s">
        <v>142</v>
      </c>
      <c r="F282" s="287">
        <v>1</v>
      </c>
    </row>
    <row r="283" spans="3:6" ht="24.95" customHeight="1">
      <c r="C283" s="286">
        <f t="shared" si="11"/>
        <v>29</v>
      </c>
      <c r="D283" s="299" t="s">
        <v>434</v>
      </c>
      <c r="E283" s="286" t="s">
        <v>142</v>
      </c>
      <c r="F283" s="287">
        <v>1</v>
      </c>
    </row>
    <row r="284" spans="3:6" ht="24.95" customHeight="1">
      <c r="C284" s="286">
        <f t="shared" si="11"/>
        <v>30</v>
      </c>
      <c r="D284" s="299" t="s">
        <v>435</v>
      </c>
      <c r="E284" s="286" t="s">
        <v>142</v>
      </c>
      <c r="F284" s="287">
        <v>1</v>
      </c>
    </row>
    <row r="285" spans="3:6" ht="24.95" customHeight="1">
      <c r="C285" s="286">
        <f t="shared" si="11"/>
        <v>31</v>
      </c>
      <c r="D285" s="299" t="s">
        <v>436</v>
      </c>
      <c r="E285" s="286" t="s">
        <v>142</v>
      </c>
      <c r="F285" s="287">
        <v>1</v>
      </c>
    </row>
    <row r="286" spans="3:6" ht="24.95" customHeight="1">
      <c r="C286" s="286">
        <f t="shared" si="11"/>
        <v>32</v>
      </c>
      <c r="D286" s="299" t="s">
        <v>437</v>
      </c>
      <c r="E286" s="286" t="s">
        <v>8</v>
      </c>
      <c r="F286" s="287">
        <v>1</v>
      </c>
    </row>
    <row r="287" spans="3:6" ht="24.95" customHeight="1">
      <c r="C287" s="286">
        <f t="shared" si="11"/>
        <v>33</v>
      </c>
      <c r="D287" s="299" t="s">
        <v>438</v>
      </c>
      <c r="E287" s="286" t="s">
        <v>142</v>
      </c>
      <c r="F287" s="287">
        <v>1</v>
      </c>
    </row>
    <row r="288" spans="3:6" ht="24.95" customHeight="1">
      <c r="C288" s="286">
        <f t="shared" si="11"/>
        <v>34</v>
      </c>
      <c r="D288" s="299" t="s">
        <v>439</v>
      </c>
      <c r="E288" s="286" t="s">
        <v>142</v>
      </c>
      <c r="F288" s="287">
        <v>1</v>
      </c>
    </row>
    <row r="289" spans="3:6" ht="24.95" customHeight="1">
      <c r="C289" s="286">
        <f t="shared" si="11"/>
        <v>35</v>
      </c>
      <c r="D289" s="299" t="s">
        <v>440</v>
      </c>
      <c r="E289" s="286" t="s">
        <v>142</v>
      </c>
      <c r="F289" s="287">
        <v>1</v>
      </c>
    </row>
    <row r="290" spans="3:6" ht="24.95" customHeight="1">
      <c r="C290" s="286">
        <f t="shared" si="11"/>
        <v>36</v>
      </c>
      <c r="D290" s="299" t="s">
        <v>441</v>
      </c>
      <c r="E290" s="286" t="s">
        <v>8</v>
      </c>
      <c r="F290" s="287">
        <v>1</v>
      </c>
    </row>
    <row r="291" spans="3:6" ht="24.95" customHeight="1">
      <c r="C291" s="286">
        <f t="shared" si="11"/>
        <v>37</v>
      </c>
      <c r="D291" s="299" t="s">
        <v>442</v>
      </c>
      <c r="E291" s="286" t="s">
        <v>142</v>
      </c>
      <c r="F291" s="287">
        <v>1</v>
      </c>
    </row>
    <row r="292" spans="3:6" ht="24.95" customHeight="1">
      <c r="C292" s="286">
        <f t="shared" si="11"/>
        <v>38</v>
      </c>
      <c r="D292" s="299" t="s">
        <v>443</v>
      </c>
      <c r="E292" s="286" t="s">
        <v>8</v>
      </c>
      <c r="F292" s="287">
        <v>5</v>
      </c>
    </row>
    <row r="293" spans="3:6" ht="24.95" customHeight="1">
      <c r="C293" s="286">
        <f t="shared" si="11"/>
        <v>39</v>
      </c>
      <c r="D293" s="299" t="s">
        <v>444</v>
      </c>
      <c r="E293" s="286" t="s">
        <v>142</v>
      </c>
      <c r="F293" s="287">
        <v>5</v>
      </c>
    </row>
    <row r="294" spans="3:6" ht="24.95" customHeight="1">
      <c r="C294" s="286">
        <f t="shared" si="11"/>
        <v>40</v>
      </c>
      <c r="D294" s="299" t="s">
        <v>445</v>
      </c>
      <c r="E294" s="286" t="s">
        <v>142</v>
      </c>
      <c r="F294" s="287">
        <v>1</v>
      </c>
    </row>
    <row r="295" spans="3:6" ht="24.95" customHeight="1">
      <c r="C295" s="286">
        <f t="shared" si="11"/>
        <v>41</v>
      </c>
      <c r="D295" s="299" t="s">
        <v>446</v>
      </c>
      <c r="E295" s="286" t="s">
        <v>142</v>
      </c>
      <c r="F295" s="287">
        <v>1</v>
      </c>
    </row>
    <row r="296" spans="3:6" ht="24.95" customHeight="1">
      <c r="C296" s="286">
        <f t="shared" si="11"/>
        <v>42</v>
      </c>
      <c r="D296" s="299" t="s">
        <v>447</v>
      </c>
      <c r="E296" s="286" t="s">
        <v>142</v>
      </c>
      <c r="F296" s="287">
        <v>1</v>
      </c>
    </row>
    <row r="297" spans="3:6" ht="24.95" customHeight="1">
      <c r="C297" s="286">
        <f t="shared" si="11"/>
        <v>43</v>
      </c>
      <c r="D297" s="299" t="s">
        <v>448</v>
      </c>
      <c r="E297" s="286" t="s">
        <v>142</v>
      </c>
      <c r="F297" s="287">
        <v>1</v>
      </c>
    </row>
    <row r="298" spans="3:6" ht="24.95" customHeight="1">
      <c r="C298" s="286">
        <f t="shared" si="11"/>
        <v>44</v>
      </c>
      <c r="D298" s="299" t="s">
        <v>449</v>
      </c>
      <c r="E298" s="286" t="s">
        <v>8</v>
      </c>
      <c r="F298" s="287">
        <v>5</v>
      </c>
    </row>
    <row r="299" spans="3:6" ht="24.95" customHeight="1">
      <c r="C299" s="286">
        <f t="shared" si="11"/>
        <v>45</v>
      </c>
      <c r="D299" s="299" t="s">
        <v>450</v>
      </c>
      <c r="E299" s="286" t="s">
        <v>8</v>
      </c>
      <c r="F299" s="287">
        <v>6</v>
      </c>
    </row>
    <row r="300" spans="3:6" ht="24.95" customHeight="1">
      <c r="C300" s="286">
        <f t="shared" si="11"/>
        <v>46</v>
      </c>
      <c r="D300" s="299" t="s">
        <v>451</v>
      </c>
      <c r="E300" s="286" t="s">
        <v>8</v>
      </c>
      <c r="F300" s="287">
        <v>6</v>
      </c>
    </row>
    <row r="301" spans="3:6" ht="24.95" customHeight="1">
      <c r="C301" s="286">
        <f t="shared" si="11"/>
        <v>47</v>
      </c>
      <c r="D301" s="299" t="s">
        <v>452</v>
      </c>
      <c r="E301" s="286" t="s">
        <v>8</v>
      </c>
      <c r="F301" s="287">
        <v>6</v>
      </c>
    </row>
    <row r="302" spans="3:6" ht="24.95" customHeight="1">
      <c r="C302" s="286">
        <f t="shared" si="11"/>
        <v>48</v>
      </c>
      <c r="D302" s="299" t="s">
        <v>453</v>
      </c>
      <c r="E302" s="286" t="s">
        <v>8</v>
      </c>
      <c r="F302" s="287">
        <v>6</v>
      </c>
    </row>
    <row r="303" spans="3:6" ht="24.95" customHeight="1">
      <c r="C303" s="286">
        <f t="shared" si="11"/>
        <v>49</v>
      </c>
      <c r="D303" s="299" t="s">
        <v>454</v>
      </c>
      <c r="E303" s="286" t="s">
        <v>8</v>
      </c>
      <c r="F303" s="287">
        <v>1</v>
      </c>
    </row>
    <row r="304" spans="3:6" ht="24.95" customHeight="1">
      <c r="C304" s="286">
        <f t="shared" si="11"/>
        <v>50</v>
      </c>
      <c r="D304" s="299" t="s">
        <v>455</v>
      </c>
      <c r="E304" s="286" t="s">
        <v>8</v>
      </c>
      <c r="F304" s="287">
        <v>1</v>
      </c>
    </row>
    <row r="305" spans="3:7" ht="24.95" customHeight="1">
      <c r="C305" s="286">
        <f t="shared" si="11"/>
        <v>51</v>
      </c>
      <c r="D305" s="299" t="s">
        <v>456</v>
      </c>
      <c r="E305" s="286" t="s">
        <v>8</v>
      </c>
      <c r="F305" s="287">
        <v>1</v>
      </c>
    </row>
    <row r="306" spans="3:7" ht="24.95" customHeight="1">
      <c r="C306" s="286">
        <f>1+C305</f>
        <v>52</v>
      </c>
      <c r="D306" s="299" t="s">
        <v>457</v>
      </c>
      <c r="E306" s="286" t="s">
        <v>8</v>
      </c>
      <c r="F306" s="287">
        <v>1</v>
      </c>
    </row>
    <row r="307" spans="3:7" ht="24.95" customHeight="1">
      <c r="C307" s="286">
        <f t="shared" ref="C307:C309" si="12">1+C306</f>
        <v>53</v>
      </c>
      <c r="D307" s="299" t="s">
        <v>458</v>
      </c>
      <c r="E307" s="286" t="s">
        <v>8</v>
      </c>
      <c r="F307" s="287">
        <v>2</v>
      </c>
    </row>
    <row r="308" spans="3:7" ht="24.95" customHeight="1">
      <c r="C308" s="286">
        <f t="shared" si="12"/>
        <v>54</v>
      </c>
      <c r="D308" s="299" t="s">
        <v>459</v>
      </c>
      <c r="E308" s="286" t="s">
        <v>8</v>
      </c>
      <c r="F308" s="287">
        <v>3</v>
      </c>
    </row>
    <row r="309" spans="3:7" ht="24.95" customHeight="1">
      <c r="C309" s="286">
        <f t="shared" si="12"/>
        <v>55</v>
      </c>
      <c r="D309" s="299" t="s">
        <v>460</v>
      </c>
      <c r="E309" s="286" t="s">
        <v>8</v>
      </c>
      <c r="F309" s="287">
        <v>1</v>
      </c>
      <c r="G309" s="224"/>
    </row>
    <row r="310" spans="3:7" ht="15" customHeight="1">
      <c r="C310" s="280"/>
      <c r="D310" s="280"/>
      <c r="E310" s="280"/>
      <c r="F310" s="280"/>
    </row>
    <row r="311" spans="3:7" ht="24.95" customHeight="1">
      <c r="C311" s="349" t="s">
        <v>573</v>
      </c>
      <c r="D311" s="349"/>
      <c r="E311" s="349"/>
      <c r="F311" s="349"/>
    </row>
    <row r="312" spans="3:7" ht="24.95" customHeight="1">
      <c r="C312" s="281" t="s">
        <v>141</v>
      </c>
      <c r="D312" s="282" t="s">
        <v>571</v>
      </c>
      <c r="E312" s="283" t="s">
        <v>3</v>
      </c>
      <c r="F312" s="283" t="s">
        <v>1</v>
      </c>
    </row>
    <row r="313" spans="3:7" ht="24.95" customHeight="1">
      <c r="C313" s="286">
        <v>1</v>
      </c>
      <c r="D313" s="285" t="s">
        <v>282</v>
      </c>
      <c r="E313" s="286" t="s">
        <v>142</v>
      </c>
      <c r="F313" s="287">
        <v>1</v>
      </c>
    </row>
    <row r="314" spans="3:7" ht="24.95" customHeight="1">
      <c r="C314" s="286">
        <v>2</v>
      </c>
      <c r="D314" s="285" t="s">
        <v>283</v>
      </c>
      <c r="E314" s="286" t="s">
        <v>142</v>
      </c>
      <c r="F314" s="287">
        <v>1</v>
      </c>
    </row>
    <row r="315" spans="3:7" ht="24.95" customHeight="1">
      <c r="C315" s="286">
        <v>3</v>
      </c>
      <c r="D315" s="285" t="s">
        <v>345</v>
      </c>
      <c r="E315" s="286" t="s">
        <v>284</v>
      </c>
      <c r="F315" s="287">
        <v>1</v>
      </c>
    </row>
    <row r="316" spans="3:7" ht="24.95" customHeight="1">
      <c r="C316" s="286">
        <f>1+C315</f>
        <v>4</v>
      </c>
      <c r="D316" s="285" t="s">
        <v>346</v>
      </c>
      <c r="E316" s="286" t="s">
        <v>284</v>
      </c>
      <c r="F316" s="287">
        <v>1</v>
      </c>
    </row>
    <row r="317" spans="3:7" ht="24.95" customHeight="1">
      <c r="C317" s="286">
        <f>1+C316</f>
        <v>5</v>
      </c>
      <c r="D317" s="285" t="s">
        <v>344</v>
      </c>
      <c r="E317" s="286" t="s">
        <v>284</v>
      </c>
      <c r="F317" s="287">
        <v>1</v>
      </c>
    </row>
    <row r="318" spans="3:7" ht="24.95" customHeight="1">
      <c r="C318" s="286">
        <f>1+C317</f>
        <v>6</v>
      </c>
      <c r="D318" s="285" t="s">
        <v>285</v>
      </c>
      <c r="E318" s="286" t="s">
        <v>284</v>
      </c>
      <c r="F318" s="287">
        <v>1</v>
      </c>
    </row>
    <row r="319" spans="3:7" ht="24.95" customHeight="1">
      <c r="C319" s="286">
        <f>1+C318</f>
        <v>7</v>
      </c>
      <c r="D319" s="285" t="s">
        <v>286</v>
      </c>
      <c r="E319" s="286" t="s">
        <v>284</v>
      </c>
      <c r="F319" s="287">
        <v>1</v>
      </c>
    </row>
    <row r="320" spans="3:7" ht="24.95" customHeight="1">
      <c r="C320" s="286">
        <f t="shared" ref="C320" si="13">1+C319</f>
        <v>8</v>
      </c>
      <c r="D320" s="285" t="s">
        <v>287</v>
      </c>
      <c r="E320" s="286" t="s">
        <v>284</v>
      </c>
      <c r="F320" s="287">
        <v>1</v>
      </c>
    </row>
    <row r="321" spans="3:6" ht="24.95" customHeight="1">
      <c r="C321" s="286">
        <f t="shared" ref="C321:C342" si="14">1+C320</f>
        <v>9</v>
      </c>
      <c r="D321" s="285" t="s">
        <v>347</v>
      </c>
      <c r="E321" s="286" t="s">
        <v>284</v>
      </c>
      <c r="F321" s="287">
        <v>1</v>
      </c>
    </row>
    <row r="322" spans="3:6" ht="24.95" customHeight="1">
      <c r="C322" s="286">
        <f t="shared" si="14"/>
        <v>10</v>
      </c>
      <c r="D322" s="285" t="s">
        <v>348</v>
      </c>
      <c r="E322" s="286" t="s">
        <v>284</v>
      </c>
      <c r="F322" s="287">
        <v>1</v>
      </c>
    </row>
    <row r="323" spans="3:6" ht="24.95" customHeight="1">
      <c r="C323" s="286">
        <f t="shared" si="14"/>
        <v>11</v>
      </c>
      <c r="D323" s="285" t="s">
        <v>349</v>
      </c>
      <c r="E323" s="286" t="s">
        <v>284</v>
      </c>
      <c r="F323" s="287">
        <v>1</v>
      </c>
    </row>
    <row r="324" spans="3:6" ht="24.95" customHeight="1">
      <c r="C324" s="286">
        <f t="shared" si="14"/>
        <v>12</v>
      </c>
      <c r="D324" s="285" t="s">
        <v>288</v>
      </c>
      <c r="E324" s="286" t="s">
        <v>284</v>
      </c>
      <c r="F324" s="287">
        <v>1</v>
      </c>
    </row>
    <row r="325" spans="3:6" ht="24.95" customHeight="1">
      <c r="C325" s="286">
        <f t="shared" si="14"/>
        <v>13</v>
      </c>
      <c r="D325" s="285" t="s">
        <v>289</v>
      </c>
      <c r="E325" s="286" t="s">
        <v>284</v>
      </c>
      <c r="F325" s="287">
        <v>1</v>
      </c>
    </row>
    <row r="326" spans="3:6" ht="24.95" customHeight="1">
      <c r="C326" s="286">
        <f t="shared" si="14"/>
        <v>14</v>
      </c>
      <c r="D326" s="285" t="s">
        <v>290</v>
      </c>
      <c r="E326" s="286" t="s">
        <v>284</v>
      </c>
      <c r="F326" s="287">
        <v>3</v>
      </c>
    </row>
    <row r="327" spans="3:6" ht="24.95" customHeight="1">
      <c r="C327" s="286">
        <f t="shared" si="14"/>
        <v>15</v>
      </c>
      <c r="D327" s="285" t="s">
        <v>291</v>
      </c>
      <c r="E327" s="286" t="s">
        <v>284</v>
      </c>
      <c r="F327" s="287">
        <v>3</v>
      </c>
    </row>
    <row r="328" spans="3:6" ht="24.95" customHeight="1">
      <c r="C328" s="286">
        <f t="shared" si="14"/>
        <v>16</v>
      </c>
      <c r="D328" s="285" t="s">
        <v>292</v>
      </c>
      <c r="E328" s="286" t="s">
        <v>284</v>
      </c>
      <c r="F328" s="287">
        <v>1</v>
      </c>
    </row>
    <row r="329" spans="3:6" ht="24.95" customHeight="1">
      <c r="C329" s="286">
        <f t="shared" si="14"/>
        <v>17</v>
      </c>
      <c r="D329" s="285" t="s">
        <v>293</v>
      </c>
      <c r="E329" s="286" t="s">
        <v>284</v>
      </c>
      <c r="F329" s="287">
        <v>1</v>
      </c>
    </row>
    <row r="330" spans="3:6" ht="24.95" customHeight="1">
      <c r="C330" s="286">
        <f t="shared" si="14"/>
        <v>18</v>
      </c>
      <c r="D330" s="285" t="s">
        <v>350</v>
      </c>
      <c r="E330" s="286" t="s">
        <v>284</v>
      </c>
      <c r="F330" s="287">
        <v>2</v>
      </c>
    </row>
    <row r="331" spans="3:6" ht="24.95" customHeight="1">
      <c r="C331" s="290">
        <f t="shared" si="14"/>
        <v>19</v>
      </c>
      <c r="D331" s="291" t="s">
        <v>321</v>
      </c>
      <c r="E331" s="286" t="s">
        <v>284</v>
      </c>
      <c r="F331" s="287">
        <v>4</v>
      </c>
    </row>
    <row r="332" spans="3:6" ht="24.95" customHeight="1">
      <c r="C332" s="290">
        <f t="shared" si="14"/>
        <v>20</v>
      </c>
      <c r="D332" s="285" t="s">
        <v>294</v>
      </c>
      <c r="E332" s="286" t="s">
        <v>284</v>
      </c>
      <c r="F332" s="287">
        <v>2</v>
      </c>
    </row>
    <row r="333" spans="3:6" ht="24.95" customHeight="1">
      <c r="C333" s="290">
        <f t="shared" si="14"/>
        <v>21</v>
      </c>
      <c r="D333" s="285" t="s">
        <v>295</v>
      </c>
      <c r="E333" s="286" t="s">
        <v>284</v>
      </c>
      <c r="F333" s="287">
        <v>1</v>
      </c>
    </row>
    <row r="334" spans="3:6" ht="24.95" customHeight="1">
      <c r="C334" s="290">
        <f t="shared" si="14"/>
        <v>22</v>
      </c>
      <c r="D334" s="285" t="s">
        <v>296</v>
      </c>
      <c r="E334" s="286" t="s">
        <v>284</v>
      </c>
      <c r="F334" s="287">
        <v>1</v>
      </c>
    </row>
    <row r="335" spans="3:6" ht="24.95" customHeight="1">
      <c r="C335" s="290">
        <f t="shared" si="14"/>
        <v>23</v>
      </c>
      <c r="D335" s="304" t="s">
        <v>353</v>
      </c>
      <c r="E335" s="286" t="s">
        <v>284</v>
      </c>
      <c r="F335" s="287">
        <v>1</v>
      </c>
    </row>
    <row r="336" spans="3:6" ht="24.95" customHeight="1">
      <c r="C336" s="290">
        <f t="shared" si="14"/>
        <v>24</v>
      </c>
      <c r="D336" s="285" t="s">
        <v>297</v>
      </c>
      <c r="E336" s="286" t="s">
        <v>284</v>
      </c>
      <c r="F336" s="287">
        <v>1</v>
      </c>
    </row>
    <row r="337" spans="3:6" ht="24.95" customHeight="1">
      <c r="C337" s="286">
        <f t="shared" si="14"/>
        <v>25</v>
      </c>
      <c r="D337" s="285" t="s">
        <v>298</v>
      </c>
      <c r="E337" s="286" t="s">
        <v>284</v>
      </c>
      <c r="F337" s="287">
        <v>4</v>
      </c>
    </row>
    <row r="338" spans="3:6" ht="24.95" customHeight="1">
      <c r="C338" s="286">
        <f t="shared" si="14"/>
        <v>26</v>
      </c>
      <c r="D338" s="285" t="s">
        <v>299</v>
      </c>
      <c r="E338" s="286" t="s">
        <v>284</v>
      </c>
      <c r="F338" s="287">
        <v>10</v>
      </c>
    </row>
    <row r="339" spans="3:6" ht="24.95" customHeight="1">
      <c r="C339" s="286">
        <f t="shared" si="14"/>
        <v>27</v>
      </c>
      <c r="D339" s="285" t="s">
        <v>300</v>
      </c>
      <c r="E339" s="286" t="s">
        <v>284</v>
      </c>
      <c r="F339" s="287">
        <v>10</v>
      </c>
    </row>
    <row r="340" spans="3:6" ht="24.95" customHeight="1">
      <c r="C340" s="286">
        <f t="shared" si="14"/>
        <v>28</v>
      </c>
      <c r="D340" s="285" t="s">
        <v>301</v>
      </c>
      <c r="E340" s="286" t="s">
        <v>284</v>
      </c>
      <c r="F340" s="287">
        <v>1</v>
      </c>
    </row>
    <row r="341" spans="3:6" ht="24.95" customHeight="1">
      <c r="C341" s="286">
        <f t="shared" si="14"/>
        <v>29</v>
      </c>
      <c r="D341" s="285" t="s">
        <v>302</v>
      </c>
      <c r="E341" s="286" t="s">
        <v>284</v>
      </c>
      <c r="F341" s="287">
        <v>2</v>
      </c>
    </row>
    <row r="342" spans="3:6" ht="24.95" customHeight="1">
      <c r="C342" s="286">
        <f t="shared" si="14"/>
        <v>30</v>
      </c>
      <c r="D342" s="285" t="s">
        <v>303</v>
      </c>
      <c r="E342" s="286" t="s">
        <v>284</v>
      </c>
      <c r="F342" s="287">
        <v>2</v>
      </c>
    </row>
    <row r="343" spans="3:6" ht="24.95" customHeight="1">
      <c r="C343" s="290"/>
      <c r="D343" s="291" t="s">
        <v>322</v>
      </c>
      <c r="E343" s="286" t="s">
        <v>284</v>
      </c>
      <c r="F343" s="287">
        <v>4</v>
      </c>
    </row>
    <row r="344" spans="3:6" ht="24.95" customHeight="1">
      <c r="C344" s="286">
        <f>1+C342</f>
        <v>31</v>
      </c>
      <c r="D344" s="285" t="s">
        <v>304</v>
      </c>
      <c r="E344" s="286" t="s">
        <v>284</v>
      </c>
      <c r="F344" s="287">
        <v>3</v>
      </c>
    </row>
    <row r="345" spans="3:6" ht="24.95" customHeight="1">
      <c r="C345" s="286">
        <f t="shared" ref="C345:C351" si="15">1+C344</f>
        <v>32</v>
      </c>
      <c r="D345" s="291" t="s">
        <v>317</v>
      </c>
      <c r="E345" s="286" t="s">
        <v>284</v>
      </c>
      <c r="F345" s="287">
        <v>1</v>
      </c>
    </row>
    <row r="346" spans="3:6" ht="24.95" customHeight="1">
      <c r="C346" s="286">
        <f t="shared" si="15"/>
        <v>33</v>
      </c>
      <c r="D346" s="291" t="s">
        <v>318</v>
      </c>
      <c r="E346" s="286" t="s">
        <v>284</v>
      </c>
      <c r="F346" s="287">
        <v>1</v>
      </c>
    </row>
    <row r="347" spans="3:6" ht="24.95" customHeight="1">
      <c r="C347" s="286">
        <f t="shared" si="15"/>
        <v>34</v>
      </c>
      <c r="D347" s="291" t="s">
        <v>319</v>
      </c>
      <c r="E347" s="286" t="s">
        <v>284</v>
      </c>
      <c r="F347" s="287">
        <v>1</v>
      </c>
    </row>
    <row r="348" spans="3:6" ht="24.95" customHeight="1">
      <c r="C348" s="286">
        <f t="shared" si="15"/>
        <v>35</v>
      </c>
      <c r="D348" s="291" t="s">
        <v>320</v>
      </c>
      <c r="E348" s="286" t="s">
        <v>284</v>
      </c>
      <c r="F348" s="287">
        <v>1</v>
      </c>
    </row>
    <row r="349" spans="3:6" ht="24.95" customHeight="1">
      <c r="C349" s="286">
        <f t="shared" si="15"/>
        <v>36</v>
      </c>
      <c r="D349" s="305" t="s">
        <v>351</v>
      </c>
      <c r="E349" s="286" t="s">
        <v>284</v>
      </c>
      <c r="F349" s="287">
        <v>1</v>
      </c>
    </row>
    <row r="350" spans="3:6" ht="24.95" customHeight="1">
      <c r="C350" s="286">
        <f t="shared" si="15"/>
        <v>37</v>
      </c>
      <c r="D350" s="291" t="s">
        <v>323</v>
      </c>
      <c r="E350" s="286" t="s">
        <v>284</v>
      </c>
      <c r="F350" s="287">
        <v>1</v>
      </c>
    </row>
    <row r="351" spans="3:6" ht="24.95" customHeight="1">
      <c r="C351" s="286">
        <f t="shared" si="15"/>
        <v>38</v>
      </c>
      <c r="D351" s="291" t="s">
        <v>324</v>
      </c>
      <c r="E351" s="286" t="s">
        <v>284</v>
      </c>
      <c r="F351" s="287">
        <v>1</v>
      </c>
    </row>
    <row r="352" spans="3:6" ht="24.95" customHeight="1">
      <c r="C352" s="286">
        <f t="shared" ref="C352" si="16">1+C351</f>
        <v>39</v>
      </c>
      <c r="D352" s="291" t="s">
        <v>325</v>
      </c>
      <c r="E352" s="286" t="s">
        <v>284</v>
      </c>
      <c r="F352" s="287">
        <v>1</v>
      </c>
    </row>
    <row r="353" spans="3:6" ht="24.95" customHeight="1">
      <c r="C353" s="290">
        <f>1+C352</f>
        <v>40</v>
      </c>
      <c r="D353" s="291" t="s">
        <v>326</v>
      </c>
      <c r="E353" s="286" t="s">
        <v>284</v>
      </c>
      <c r="F353" s="287">
        <v>1</v>
      </c>
    </row>
    <row r="354" spans="3:6" ht="24.95" customHeight="1">
      <c r="C354" s="290">
        <f>1+C353</f>
        <v>41</v>
      </c>
      <c r="D354" s="291" t="s">
        <v>327</v>
      </c>
      <c r="E354" s="286" t="s">
        <v>284</v>
      </c>
      <c r="F354" s="287">
        <v>1</v>
      </c>
    </row>
    <row r="355" spans="3:6" ht="24.95" customHeight="1">
      <c r="C355" s="290">
        <f t="shared" ref="C355" si="17">1+C354</f>
        <v>42</v>
      </c>
      <c r="D355" s="285" t="s">
        <v>343</v>
      </c>
      <c r="E355" s="286" t="s">
        <v>284</v>
      </c>
      <c r="F355" s="287">
        <v>1</v>
      </c>
    </row>
    <row r="356" spans="3:6" ht="24.95" customHeight="1">
      <c r="C356" s="280"/>
      <c r="D356" s="280"/>
      <c r="E356" s="280"/>
      <c r="F356" s="280"/>
    </row>
    <row r="357" spans="3:6" ht="24.95" customHeight="1">
      <c r="C357" s="349" t="s">
        <v>574</v>
      </c>
      <c r="D357" s="349"/>
      <c r="E357" s="349"/>
      <c r="F357" s="349"/>
    </row>
    <row r="358" spans="3:6" ht="24.95" customHeight="1">
      <c r="C358" s="281" t="s">
        <v>141</v>
      </c>
      <c r="D358" s="282" t="s">
        <v>571</v>
      </c>
      <c r="E358" s="283" t="s">
        <v>3</v>
      </c>
      <c r="F358" s="281" t="s">
        <v>1</v>
      </c>
    </row>
    <row r="359" spans="3:6" ht="24.95" customHeight="1">
      <c r="C359" s="286">
        <v>1</v>
      </c>
      <c r="D359" s="291" t="s">
        <v>305</v>
      </c>
      <c r="E359" s="286" t="s">
        <v>142</v>
      </c>
      <c r="F359" s="287">
        <v>1</v>
      </c>
    </row>
    <row r="360" spans="3:6" ht="24.95" customHeight="1">
      <c r="C360" s="286">
        <v>2</v>
      </c>
      <c r="D360" s="291" t="s">
        <v>306</v>
      </c>
      <c r="E360" s="286" t="s">
        <v>142</v>
      </c>
      <c r="F360" s="287">
        <v>1</v>
      </c>
    </row>
    <row r="361" spans="3:6" ht="24.95" customHeight="1">
      <c r="C361" s="286">
        <v>3</v>
      </c>
      <c r="D361" s="301" t="s">
        <v>307</v>
      </c>
      <c r="E361" s="286" t="s">
        <v>142</v>
      </c>
      <c r="F361" s="287">
        <v>1</v>
      </c>
    </row>
    <row r="362" spans="3:6" ht="24.95" customHeight="1">
      <c r="C362" s="286">
        <f t="shared" ref="C362:C367" si="18">1+C361</f>
        <v>4</v>
      </c>
      <c r="D362" s="291" t="s">
        <v>308</v>
      </c>
      <c r="E362" s="286" t="s">
        <v>142</v>
      </c>
      <c r="F362" s="287">
        <v>1</v>
      </c>
    </row>
    <row r="363" spans="3:6" ht="24.95" customHeight="1">
      <c r="C363" s="286">
        <f t="shared" si="18"/>
        <v>5</v>
      </c>
      <c r="D363" s="291" t="s">
        <v>309</v>
      </c>
      <c r="E363" s="286" t="s">
        <v>142</v>
      </c>
      <c r="F363" s="287">
        <v>1</v>
      </c>
    </row>
    <row r="364" spans="3:6" ht="24.95" customHeight="1">
      <c r="C364" s="286">
        <f t="shared" si="18"/>
        <v>6</v>
      </c>
      <c r="D364" s="291" t="s">
        <v>310</v>
      </c>
      <c r="E364" s="286" t="s">
        <v>142</v>
      </c>
      <c r="F364" s="287">
        <v>1</v>
      </c>
    </row>
    <row r="365" spans="3:6" ht="24.95" customHeight="1">
      <c r="C365" s="286">
        <f t="shared" si="18"/>
        <v>7</v>
      </c>
      <c r="D365" s="291" t="s">
        <v>311</v>
      </c>
      <c r="E365" s="286" t="s">
        <v>142</v>
      </c>
      <c r="F365" s="287">
        <v>1</v>
      </c>
    </row>
    <row r="366" spans="3:6" ht="24.95" customHeight="1">
      <c r="C366" s="286">
        <f t="shared" si="18"/>
        <v>8</v>
      </c>
      <c r="D366" s="291" t="s">
        <v>312</v>
      </c>
      <c r="E366" s="286" t="s">
        <v>142</v>
      </c>
      <c r="F366" s="287">
        <v>1</v>
      </c>
    </row>
    <row r="367" spans="3:6" ht="24.95" customHeight="1">
      <c r="C367" s="286">
        <f t="shared" si="18"/>
        <v>9</v>
      </c>
      <c r="D367" s="305" t="s">
        <v>352</v>
      </c>
      <c r="E367" s="286" t="s">
        <v>142</v>
      </c>
      <c r="F367" s="287">
        <v>1</v>
      </c>
    </row>
    <row r="368" spans="3:6" ht="24.95" customHeight="1">
      <c r="C368" s="286">
        <f t="shared" ref="C368" si="19">1+C367</f>
        <v>10</v>
      </c>
      <c r="D368" s="291" t="s">
        <v>313</v>
      </c>
      <c r="E368" s="286" t="s">
        <v>142</v>
      </c>
      <c r="F368" s="287">
        <v>1</v>
      </c>
    </row>
    <row r="369" spans="3:6" ht="24.95" customHeight="1">
      <c r="C369" s="286">
        <f t="shared" ref="C369" si="20">1+C368</f>
        <v>11</v>
      </c>
      <c r="D369" s="285" t="s">
        <v>314</v>
      </c>
      <c r="E369" s="306" t="s">
        <v>142</v>
      </c>
      <c r="F369" s="287">
        <v>1</v>
      </c>
    </row>
    <row r="370" spans="3:6" ht="24.95" customHeight="1">
      <c r="C370" s="286">
        <f t="shared" ref="C370" si="21">1+C369</f>
        <v>12</v>
      </c>
      <c r="D370" s="291" t="s">
        <v>315</v>
      </c>
      <c r="E370" s="286" t="s">
        <v>142</v>
      </c>
      <c r="F370" s="287">
        <v>1</v>
      </c>
    </row>
    <row r="371" spans="3:6" ht="24.95" customHeight="1">
      <c r="C371" s="286">
        <f t="shared" ref="C371" si="22">1+C370</f>
        <v>13</v>
      </c>
      <c r="D371" s="291" t="s">
        <v>316</v>
      </c>
      <c r="E371" s="286" t="s">
        <v>142</v>
      </c>
      <c r="F371" s="287">
        <v>1</v>
      </c>
    </row>
    <row r="372" spans="3:6" ht="24.95" customHeight="1">
      <c r="C372" s="280"/>
      <c r="D372" s="280"/>
      <c r="E372" s="280"/>
      <c r="F372" s="280"/>
    </row>
    <row r="373" spans="3:6" ht="24.95" customHeight="1">
      <c r="C373" s="350" t="s">
        <v>570</v>
      </c>
      <c r="D373" s="350"/>
      <c r="E373" s="350"/>
      <c r="F373" s="350"/>
    </row>
    <row r="374" spans="3:6" ht="24.95" customHeight="1">
      <c r="C374" s="284" t="s">
        <v>141</v>
      </c>
      <c r="D374" s="282" t="s">
        <v>571</v>
      </c>
      <c r="E374" s="283" t="s">
        <v>3</v>
      </c>
      <c r="F374" s="281" t="s">
        <v>1</v>
      </c>
    </row>
    <row r="375" spans="3:6" ht="24.95" customHeight="1">
      <c r="C375" s="284">
        <v>1</v>
      </c>
      <c r="D375" s="300" t="s">
        <v>468</v>
      </c>
      <c r="E375" s="286" t="s">
        <v>8</v>
      </c>
      <c r="F375" s="284">
        <v>1</v>
      </c>
    </row>
    <row r="376" spans="3:6" ht="24.95" customHeight="1">
      <c r="C376" s="284">
        <f>1+C375</f>
        <v>2</v>
      </c>
      <c r="D376" s="300" t="s">
        <v>469</v>
      </c>
      <c r="E376" s="286" t="s">
        <v>8</v>
      </c>
      <c r="F376" s="284">
        <v>1</v>
      </c>
    </row>
    <row r="377" spans="3:6" ht="24.95" customHeight="1">
      <c r="C377" s="284">
        <f t="shared" ref="C377:C392" si="23">1+C376</f>
        <v>3</v>
      </c>
      <c r="D377" s="300" t="s">
        <v>470</v>
      </c>
      <c r="E377" s="286" t="s">
        <v>8</v>
      </c>
      <c r="F377" s="284">
        <v>1</v>
      </c>
    </row>
    <row r="378" spans="3:6" ht="24.95" customHeight="1">
      <c r="C378" s="284">
        <f t="shared" si="23"/>
        <v>4</v>
      </c>
      <c r="D378" s="300" t="s">
        <v>471</v>
      </c>
      <c r="E378" s="286" t="s">
        <v>8</v>
      </c>
      <c r="F378" s="284">
        <v>1</v>
      </c>
    </row>
    <row r="379" spans="3:6" ht="24.95" customHeight="1">
      <c r="C379" s="284">
        <f t="shared" si="23"/>
        <v>5</v>
      </c>
      <c r="D379" s="285" t="s">
        <v>472</v>
      </c>
      <c r="E379" s="286" t="s">
        <v>8</v>
      </c>
      <c r="F379" s="284">
        <v>4</v>
      </c>
    </row>
    <row r="380" spans="3:6" ht="24.95" customHeight="1">
      <c r="C380" s="284">
        <f t="shared" si="23"/>
        <v>6</v>
      </c>
      <c r="D380" s="285" t="s">
        <v>473</v>
      </c>
      <c r="E380" s="286" t="s">
        <v>8</v>
      </c>
      <c r="F380" s="284">
        <v>35</v>
      </c>
    </row>
    <row r="381" spans="3:6" ht="24.95" customHeight="1">
      <c r="C381" s="284">
        <f t="shared" si="23"/>
        <v>7</v>
      </c>
      <c r="D381" s="285" t="s">
        <v>477</v>
      </c>
      <c r="E381" s="286" t="s">
        <v>8</v>
      </c>
      <c r="F381" s="284">
        <v>4</v>
      </c>
    </row>
    <row r="382" spans="3:6" ht="24.95" customHeight="1">
      <c r="C382" s="284">
        <f t="shared" si="23"/>
        <v>8</v>
      </c>
      <c r="D382" s="285" t="s">
        <v>478</v>
      </c>
      <c r="E382" s="286" t="s">
        <v>8</v>
      </c>
      <c r="F382" s="284">
        <v>4</v>
      </c>
    </row>
    <row r="383" spans="3:6" ht="24.95" customHeight="1">
      <c r="C383" s="284">
        <f t="shared" si="23"/>
        <v>9</v>
      </c>
      <c r="D383" s="285" t="s">
        <v>479</v>
      </c>
      <c r="E383" s="286" t="s">
        <v>8</v>
      </c>
      <c r="F383" s="284">
        <v>4</v>
      </c>
    </row>
    <row r="384" spans="3:6" ht="24.95" customHeight="1">
      <c r="C384" s="284">
        <f t="shared" si="23"/>
        <v>10</v>
      </c>
      <c r="D384" s="285" t="s">
        <v>480</v>
      </c>
      <c r="E384" s="286" t="s">
        <v>8</v>
      </c>
      <c r="F384" s="284">
        <v>4</v>
      </c>
    </row>
    <row r="385" spans="3:6" ht="24.95" customHeight="1">
      <c r="C385" s="284">
        <f t="shared" si="23"/>
        <v>11</v>
      </c>
      <c r="D385" s="285" t="s">
        <v>481</v>
      </c>
      <c r="E385" s="286" t="s">
        <v>8</v>
      </c>
      <c r="F385" s="284">
        <v>4</v>
      </c>
    </row>
    <row r="386" spans="3:6" ht="24.95" customHeight="1">
      <c r="C386" s="284">
        <f t="shared" si="23"/>
        <v>12</v>
      </c>
      <c r="D386" s="285" t="s">
        <v>482</v>
      </c>
      <c r="E386" s="286" t="s">
        <v>8</v>
      </c>
      <c r="F386" s="284">
        <v>4</v>
      </c>
    </row>
    <row r="387" spans="3:6" ht="24.95" customHeight="1">
      <c r="C387" s="284">
        <f t="shared" si="23"/>
        <v>13</v>
      </c>
      <c r="D387" s="285" t="s">
        <v>483</v>
      </c>
      <c r="E387" s="286" t="s">
        <v>8</v>
      </c>
      <c r="F387" s="284">
        <v>4</v>
      </c>
    </row>
    <row r="388" spans="3:6" ht="24.95" customHeight="1">
      <c r="C388" s="284">
        <f t="shared" si="23"/>
        <v>14</v>
      </c>
      <c r="D388" s="285" t="s">
        <v>484</v>
      </c>
      <c r="E388" s="286" t="s">
        <v>8</v>
      </c>
      <c r="F388" s="284">
        <v>4</v>
      </c>
    </row>
    <row r="389" spans="3:6" ht="24.95" customHeight="1">
      <c r="C389" s="284">
        <f t="shared" si="23"/>
        <v>15</v>
      </c>
      <c r="D389" s="285" t="s">
        <v>474</v>
      </c>
      <c r="E389" s="286" t="s">
        <v>8</v>
      </c>
      <c r="F389" s="284">
        <v>4</v>
      </c>
    </row>
    <row r="390" spans="3:6" ht="24.95" customHeight="1">
      <c r="C390" s="284">
        <f t="shared" si="23"/>
        <v>16</v>
      </c>
      <c r="D390" s="285" t="s">
        <v>475</v>
      </c>
      <c r="E390" s="286" t="s">
        <v>8</v>
      </c>
      <c r="F390" s="284">
        <v>4</v>
      </c>
    </row>
    <row r="391" spans="3:6" ht="24.95" customHeight="1">
      <c r="C391" s="284">
        <f t="shared" si="23"/>
        <v>17</v>
      </c>
      <c r="D391" s="285" t="s">
        <v>476</v>
      </c>
      <c r="E391" s="286" t="s">
        <v>8</v>
      </c>
      <c r="F391" s="284">
        <v>4</v>
      </c>
    </row>
    <row r="392" spans="3:6" ht="24.95" customHeight="1">
      <c r="C392" s="284">
        <f t="shared" si="23"/>
        <v>18</v>
      </c>
      <c r="D392" s="285" t="s">
        <v>328</v>
      </c>
      <c r="E392" s="286" t="s">
        <v>142</v>
      </c>
      <c r="F392" s="286">
        <v>1</v>
      </c>
    </row>
    <row r="393" spans="3:6" ht="24.95" customHeight="1">
      <c r="C393" s="286">
        <f>1+C392</f>
        <v>19</v>
      </c>
      <c r="D393" s="285" t="s">
        <v>329</v>
      </c>
      <c r="E393" s="286" t="s">
        <v>284</v>
      </c>
      <c r="F393" s="286">
        <v>1</v>
      </c>
    </row>
    <row r="394" spans="3:6" ht="24.95" customHeight="1">
      <c r="C394" s="286">
        <f>1+C393</f>
        <v>20</v>
      </c>
      <c r="D394" s="300" t="s">
        <v>330</v>
      </c>
      <c r="E394" s="286" t="s">
        <v>142</v>
      </c>
      <c r="F394" s="286">
        <v>1</v>
      </c>
    </row>
    <row r="395" spans="3:6" ht="24.95" customHeight="1">
      <c r="C395" s="286">
        <f>1+C394</f>
        <v>21</v>
      </c>
      <c r="D395" s="285" t="s">
        <v>331</v>
      </c>
      <c r="E395" s="286" t="s">
        <v>142</v>
      </c>
      <c r="F395" s="286">
        <v>1</v>
      </c>
    </row>
    <row r="396" spans="3:6" ht="24.95" customHeight="1">
      <c r="C396" s="286">
        <f>1+C395</f>
        <v>22</v>
      </c>
      <c r="D396" s="285" t="s">
        <v>332</v>
      </c>
      <c r="E396" s="286" t="s">
        <v>142</v>
      </c>
      <c r="F396" s="286">
        <v>4</v>
      </c>
    </row>
    <row r="397" spans="3:6" ht="24.95" customHeight="1">
      <c r="C397" s="286">
        <f t="shared" ref="C397" si="24">1+C396</f>
        <v>23</v>
      </c>
      <c r="D397" s="285" t="s">
        <v>333</v>
      </c>
      <c r="E397" s="286" t="s">
        <v>284</v>
      </c>
      <c r="F397" s="286">
        <v>20</v>
      </c>
    </row>
    <row r="398" spans="3:6" ht="24.95" customHeight="1">
      <c r="C398" s="286">
        <f>1+C397</f>
        <v>24</v>
      </c>
      <c r="D398" s="285" t="s">
        <v>334</v>
      </c>
      <c r="E398" s="286" t="s">
        <v>142</v>
      </c>
      <c r="F398" s="286">
        <v>1</v>
      </c>
    </row>
    <row r="399" spans="3:6" ht="24.95" customHeight="1">
      <c r="C399" s="286">
        <f t="shared" ref="C399:C407" si="25">1+C398</f>
        <v>25</v>
      </c>
      <c r="D399" s="307" t="s">
        <v>336</v>
      </c>
      <c r="E399" s="286" t="s">
        <v>142</v>
      </c>
      <c r="F399" s="286">
        <v>1</v>
      </c>
    </row>
    <row r="400" spans="3:6" ht="24.95" customHeight="1">
      <c r="C400" s="286">
        <f t="shared" si="25"/>
        <v>26</v>
      </c>
      <c r="D400" s="285" t="s">
        <v>337</v>
      </c>
      <c r="E400" s="286" t="s">
        <v>142</v>
      </c>
      <c r="F400" s="286">
        <v>1</v>
      </c>
    </row>
    <row r="401" spans="3:6" ht="24.95" customHeight="1">
      <c r="C401" s="286">
        <f t="shared" si="25"/>
        <v>27</v>
      </c>
      <c r="D401" s="285" t="s">
        <v>338</v>
      </c>
      <c r="E401" s="286" t="s">
        <v>284</v>
      </c>
      <c r="F401" s="286">
        <v>1</v>
      </c>
    </row>
    <row r="402" spans="3:6" ht="24.95" customHeight="1">
      <c r="C402" s="286">
        <f t="shared" si="25"/>
        <v>28</v>
      </c>
      <c r="D402" s="285" t="s">
        <v>558</v>
      </c>
      <c r="E402" s="286" t="s">
        <v>284</v>
      </c>
      <c r="F402" s="286">
        <v>20</v>
      </c>
    </row>
    <row r="403" spans="3:6" ht="24.95" customHeight="1">
      <c r="C403" s="286">
        <f t="shared" si="25"/>
        <v>29</v>
      </c>
      <c r="D403" s="285" t="s">
        <v>339</v>
      </c>
      <c r="E403" s="286" t="s">
        <v>142</v>
      </c>
      <c r="F403" s="286">
        <v>1</v>
      </c>
    </row>
    <row r="404" spans="3:6" ht="24.95" customHeight="1">
      <c r="C404" s="286">
        <f t="shared" si="25"/>
        <v>30</v>
      </c>
      <c r="D404" s="285" t="s">
        <v>340</v>
      </c>
      <c r="E404" s="286" t="s">
        <v>142</v>
      </c>
      <c r="F404" s="286">
        <v>1</v>
      </c>
    </row>
    <row r="405" spans="3:6" ht="24.95" customHeight="1">
      <c r="C405" s="286">
        <f t="shared" si="25"/>
        <v>31</v>
      </c>
      <c r="D405" s="285" t="s">
        <v>341</v>
      </c>
      <c r="E405" s="286" t="s">
        <v>142</v>
      </c>
      <c r="F405" s="286">
        <v>1</v>
      </c>
    </row>
    <row r="406" spans="3:6" ht="24.95" customHeight="1">
      <c r="C406" s="286">
        <f t="shared" si="25"/>
        <v>32</v>
      </c>
      <c r="D406" s="285" t="s">
        <v>342</v>
      </c>
      <c r="E406" s="286" t="s">
        <v>142</v>
      </c>
      <c r="F406" s="286">
        <v>1</v>
      </c>
    </row>
    <row r="407" spans="3:6" ht="24.95" customHeight="1">
      <c r="C407" s="346">
        <f t="shared" si="25"/>
        <v>33</v>
      </c>
      <c r="D407" s="285" t="s">
        <v>335</v>
      </c>
      <c r="E407" s="286" t="s">
        <v>142</v>
      </c>
      <c r="F407" s="286">
        <v>1</v>
      </c>
    </row>
    <row r="408" spans="3:6" ht="347.45" customHeight="1">
      <c r="C408" s="347"/>
      <c r="D408" s="348" t="s">
        <v>559</v>
      </c>
      <c r="E408" s="348"/>
      <c r="F408" s="348"/>
    </row>
  </sheetData>
  <mergeCells count="18">
    <mergeCell ref="C2:F2"/>
    <mergeCell ref="C3:F3"/>
    <mergeCell ref="C41:F41"/>
    <mergeCell ref="C53:F53"/>
    <mergeCell ref="C64:F64"/>
    <mergeCell ref="C407:C408"/>
    <mergeCell ref="D408:F408"/>
    <mergeCell ref="C5:F5"/>
    <mergeCell ref="C373:F373"/>
    <mergeCell ref="C253:F253"/>
    <mergeCell ref="C27:F27"/>
    <mergeCell ref="C17:F17"/>
    <mergeCell ref="C311:F311"/>
    <mergeCell ref="C100:F100"/>
    <mergeCell ref="C123:F123"/>
    <mergeCell ref="C190:F190"/>
    <mergeCell ref="C231:F231"/>
    <mergeCell ref="C357:F357"/>
  </mergeCells>
  <pageMargins left="0.11811023622047245" right="0.11811023622047245" top="0.35433070866141736" bottom="0.35433070866141736" header="0" footer="0"/>
  <pageSetup paperSize="9" scale="60" fitToHeight="12" orientation="portrait" verticalDpi="0" r:id="rId1"/>
  <rowBreaks count="4" manualBreakCount="4">
    <brk id="51" min="2" max="14" man="1"/>
    <brk id="71" min="2" max="14" man="1"/>
    <brk id="98" min="2" max="14" man="1"/>
    <brk id="309" min="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budżet </vt:lpstr>
      <vt:lpstr>budżet po negocjacjach</vt:lpstr>
      <vt:lpstr>budżet po negocjacjach-CPV</vt:lpstr>
      <vt:lpstr>budżet po negocjacjach-CPV (2)</vt:lpstr>
      <vt:lpstr>GRUPY WYDATKÓW</vt:lpstr>
      <vt:lpstr>sprzet i pomoce dydaktyczne</vt:lpstr>
      <vt:lpstr>'budżet '!Obszar_wydruku</vt:lpstr>
      <vt:lpstr>'budżet po negocjacjach'!Obszar_wydruku</vt:lpstr>
      <vt:lpstr>'budżet po negocjacjach-CPV'!Obszar_wydruku</vt:lpstr>
      <vt:lpstr>'budżet po negocjacjach-CPV (2)'!Obszar_wydruku</vt:lpstr>
      <vt:lpstr>'GRUPY WYDATKÓW'!Obszar_wydruku</vt:lpstr>
      <vt:lpstr>'sprzet i pomoce dydaktyczne'!Obszar_wydruku</vt:lpstr>
    </vt:vector>
  </TitlesOfParts>
  <Company>um olecko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erekawek</dc:creator>
  <cp:lastModifiedBy>Wojtek</cp:lastModifiedBy>
  <cp:lastPrinted>2019-12-02T22:49:29Z</cp:lastPrinted>
  <dcterms:created xsi:type="dcterms:W3CDTF">2009-03-18T18:33:28Z</dcterms:created>
  <dcterms:modified xsi:type="dcterms:W3CDTF">2019-12-04T10:19:52Z</dcterms:modified>
</cp:coreProperties>
</file>